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0"/>
  </bookViews>
  <sheets>
    <sheet name="Аркуш1" sheetId="1" r:id="rId1"/>
  </sheets>
  <definedNames>
    <definedName name="_xlnm.Print_Area" localSheetId="0">'Аркуш1'!$A$1:$J$156</definedName>
  </definedNames>
  <calcPr fullCalcOnLoad="1"/>
</workbook>
</file>

<file path=xl/sharedStrings.xml><?xml version="1.0" encoding="utf-8"?>
<sst xmlns="http://schemas.openxmlformats.org/spreadsheetml/2006/main" count="274" uniqueCount="266">
  <si>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</si>
  <si>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</si>
  <si>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</si>
  <si>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</si>
  <si>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</si>
  <si>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</si>
  <si>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</si>
  <si>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</si>
  <si>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</si>
  <si>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</si>
  <si>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</si>
  <si>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</si>
  <si>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</si>
  <si>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</si>
  <si>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</si>
  <si>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</si>
  <si>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</si>
  <si>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</si>
  <si>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</si>
  <si>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</si>
  <si>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</si>
  <si>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</si>
  <si>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</si>
  <si>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</si>
  <si>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</si>
  <si>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</si>
  <si>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</si>
  <si>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</si>
  <si>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</si>
  <si>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</si>
  <si>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</si>
  <si>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</si>
  <si>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</si>
  <si>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</si>
  <si>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</si>
  <si>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</si>
  <si>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</si>
  <si>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</si>
  <si>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</si>
  <si>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</si>
  <si>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2152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</si>
  <si>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</si>
  <si>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</si>
  <si>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</si>
  <si>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</si>
  <si>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</si>
  <si>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</si>
  <si>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</si>
  <si>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</si>
  <si>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</si>
  <si>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</si>
  <si>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</si>
  <si>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</si>
  <si>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</si>
  <si>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</si>
  <si>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</si>
  <si>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</si>
  <si>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</si>
  <si>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</si>
  <si>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</si>
  <si>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3041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</si>
  <si>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</si>
  <si>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</si>
  <si>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</si>
  <si>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</si>
  <si>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</si>
  <si>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</si>
  <si>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</si>
  <si>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</si>
  <si>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</si>
  <si>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</si>
  <si>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</si>
  <si>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</si>
  <si>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</si>
  <si>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</si>
  <si>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</si>
  <si>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</si>
  <si>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</si>
  <si>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</si>
  <si>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</si>
  <si>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</si>
  <si>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</si>
  <si>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</si>
  <si>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</si>
  <si>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</si>
  <si>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3105</t>
  </si>
  <si>
    <t>3121</t>
  </si>
  <si>
    <t>3131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</si>
  <si>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</si>
  <si>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</si>
  <si>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</si>
  <si>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</si>
  <si>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</si>
  <si>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</si>
  <si>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</si>
  <si>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</si>
  <si>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</si>
  <si>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</si>
  <si>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3180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</si>
  <si>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</si>
  <si>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</si>
  <si>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</si>
  <si>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</si>
  <si>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</si>
  <si>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</si>
  <si>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</si>
  <si>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</si>
  <si>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</si>
  <si>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</si>
  <si>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</si>
  <si>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</si>
  <si>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</si>
  <si>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</si>
  <si>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</si>
  <si>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</si>
  <si>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</si>
  <si>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</si>
  <si>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</si>
  <si>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</si>
  <si>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</si>
  <si>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</si>
  <si>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</si>
  <si>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</si>
  <si>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</si>
  <si>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</si>
  <si>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</si>
  <si>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</si>
  <si>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</si>
  <si>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</si>
  <si>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</si>
  <si>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</si>
  <si>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</si>
  <si>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</si>
  <si>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</si>
  <si>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</si>
  <si>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</si>
  <si>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</si>
  <si>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</si>
  <si>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</si>
  <si>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</si>
  <si>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</si>
  <si>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</si>
  <si>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</si>
  <si>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</si>
  <si>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</si>
  <si>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</si>
  <si>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</si>
  <si>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</si>
  <si>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</si>
  <si>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</si>
  <si>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</si>
  <si>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</si>
  <si>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</si>
  <si>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</si>
  <si>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</si>
  <si>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</si>
  <si>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</si>
  <si>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</si>
  <si>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</si>
  <si>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</si>
  <si>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</si>
  <si>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</si>
  <si>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8000</t>
  </si>
  <si>
    <t>Інша діяльність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</si>
  <si>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</si>
  <si>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</si>
  <si>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</si>
  <si>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</si>
  <si>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</si>
  <si>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</si>
  <si>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</si>
  <si>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</si>
  <si>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</si>
  <si>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9710</t>
  </si>
  <si>
    <t xml:space="preserve"> </t>
  </si>
  <si>
    <t>% виконання</t>
  </si>
  <si>
    <t>Код програмної класифікації</t>
  </si>
  <si>
    <t>Найменування</t>
  </si>
  <si>
    <t>Спеціальний фонд</t>
  </si>
  <si>
    <t>Видатки міського бюджету</t>
  </si>
  <si>
    <t xml:space="preserve">Додаток 2 до рішення </t>
  </si>
  <si>
    <t>Забезпечення надійної та безперебійної експлуатації ліфтів</t>
  </si>
  <si>
    <t xml:space="preserve">Разом: </t>
  </si>
  <si>
    <t>Всього</t>
  </si>
  <si>
    <t>реверсна дотація</t>
  </si>
  <si>
    <t>субенція на села</t>
  </si>
  <si>
    <t>Централізовані заходи з лікування хворих на цукровий та
нецукровий діабет</t>
  </si>
  <si>
    <t>Відшкодування вартості лікарських засобів для лікування
окремих захворювань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</si>
  <si>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</si>
  <si>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Обслуговування місцевого боргу</t>
  </si>
  <si>
    <t>субенція соц.-економ.розвиток</t>
  </si>
  <si>
    <t>Звіт про виконання видатків загального та спеціального фондів бюджету м. Хмельницького</t>
  </si>
  <si>
    <t>від "    "                  2019 р. №</t>
  </si>
  <si>
    <t>Організація та проведення громадських робіт</t>
  </si>
  <si>
    <t>Забезпечення діяльності з виробництва, транспортування, постачання теплової енергії</t>
  </si>
  <si>
    <t>субенція обласному бюджету</t>
  </si>
  <si>
    <t>Затвердженно на 2019 рік з урахуванням змін</t>
  </si>
  <si>
    <t>2144</t>
  </si>
  <si>
    <t>2146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</si>
  <si>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</si>
  <si>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</si>
  <si>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</si>
  <si>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</si>
  <si>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пільг окремим категоріям громадян з оплати послуг зв'язку</t>
  </si>
  <si>
    <t>Надання допомоги у зв'язку з вагітністю і пологами</t>
  </si>
  <si>
    <t>Надання державної соціальної допомоги малозабезпеченим сім'ям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</si>
  <si>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</si>
  <si>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реабілітаційних послуг особам з інвалідністю та дітям з інвалідністю </t>
  </si>
  <si>
    <t>Утримання та забезпечення діяльності центрів соціальних служб для сім’ї, дітей та молоді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</si>
  <si>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</si>
  <si>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</si>
  <si>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</t>
  </si>
  <si>
    <t xml:space="preserve">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</t>
  </si>
  <si>
    <t>підтримка малих групових будинків</t>
  </si>
  <si>
    <t xml:space="preserve"> Забезпечення діяльності музеїв i виставок</t>
  </si>
  <si>
    <t xml:space="preserve">Забезпечення діяльності інших закладів в галузі культури і мистецтва 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</si>
  <si>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</si>
  <si>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Інша діяльність, пов’язана з експлуатацією об’єктів житлово-комунального господарства 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</si>
  <si>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</si>
  <si>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Інші заходи у сфері автотранспорту</t>
  </si>
  <si>
    <t>Інші заходи, пов'язані з економічною діяльністю</t>
  </si>
  <si>
    <t xml:space="preserve"> Реверсна дотація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</si>
  <si>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</si>
  <si>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</si>
  <si>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</si>
  <si>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>відсоток вручну</t>
  </si>
  <si>
    <t>Придбання житла для окремих категорій населення відповідно до законодавства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</si>
  <si>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</si>
  <si>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</si>
  <si>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</si>
  <si>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</si>
  <si>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установ та закладів соціальної сфери</t>
  </si>
  <si>
    <t>Будівництвоˈ інших об'єктів комунальної власності</t>
  </si>
  <si>
    <t>Реалізація інших заходів щодо соціально-економічного розвитку територій</t>
  </si>
  <si>
    <t>Розроблення схем планування та забудови територій (містобудівної документації)</t>
  </si>
  <si>
    <t>Проведення експертної грошової оцінки земельної ділянки чи права на неї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</si>
  <si>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</si>
  <si>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</si>
  <si>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</si>
  <si>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Охорона та раціональне використання природних ресурсів</t>
  </si>
  <si>
    <t xml:space="preserve">Інша діяльність у сфері екології та охорони природних ресурсів </t>
  </si>
  <si>
    <t>Керуючий справами виконавчого комітету</t>
  </si>
  <si>
    <t>Ю.Сабій</t>
  </si>
  <si>
    <t>Забезпечення діяльності інклюзивно-ресурсних центрів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</si>
  <si>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</si>
  <si>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</t>
  </si>
  <si>
    <t>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</si>
  <si>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Надання допомоги на дітей, які виховуються у багатодітних сім'ях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</si>
  <si>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</si>
  <si>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</si>
  <si>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</si>
  <si>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</si>
  <si>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</si>
  <si>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Збереження природно-заповідного фонду</t>
  </si>
  <si>
    <t>за 9-ть місяців 2019 року</t>
  </si>
  <si>
    <t>Затвердженно на 9-ть місяців 2019 року з урахуванням змін</t>
  </si>
  <si>
    <t>Виконано за 9-ть місяців 2019 року</t>
  </si>
  <si>
    <t>Виконано за 9-ть місяців 2019 року разом по загальному та спеціальному фондах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</si>
  <si>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</t>
  </si>
  <si>
    <t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</t>
  </si>
  <si>
    <t>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</si>
  <si>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</t>
  </si>
  <si>
    <t xml:space="preserve">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</si>
  <si>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</si>
  <si>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</si>
  <si>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Утримання та розвиток автомобільних доріг та дорожньої інфраструктури за рахунок субвенції з державного бюджету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</si>
</sst>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_-* #,##0\ &quot;грн.&quot;_-;\-* #,##0\ &quot;грн.&quot;_-;_-* &quot;-&quot;\ &quot;грн.&quot;_-;_-@_-"/>
    <numFmt numFmtId="176" formatCode="_-* #,##0\ _г_р_н_._-;\-* #,##0\ _г_р_н_._-;_-* &quot;-&quot;\ _г_р_н_._-;_-@_-"/>
    <numFmt numFmtId="177" formatCode="_-* #,##0.00\ &quot;грн.&quot;_-;\-* #,##0.00\ &quot;грн.&quot;_-;_-* &quot;-&quot;??\ &quot;грн.&quot;_-;_-@_-"/>
    <numFmt numFmtId="178" formatCode="_-* #,##0.00\ _г_р_н_._-;\-* #,##0.00\ _г_р_н_._-;_-* &quot;-&quot;??\ _г_р_н_._-;_-@_-"/>
    <numFmt numFmtId="179" formatCode="0.0"/>
    <numFmt numFmtId="180" formatCode="#,##0.0"/>
    <numFmt numFmtId="181" formatCode="#,##0.0000000000000000000"/>
    <numFmt numFmtId="182" formatCode="0.0000000000"/>
    <numFmt numFmtId="183" formatCode="0.00000000000000000000000"/>
  </numFmts>
  <fonts count="6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6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b/>
      <sz val="26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i/>
      <sz val="16"/>
      <color theme="1"/>
      <name val="Calibri"/>
      <family val="2"/>
    </font>
    <font>
      <b/>
      <sz val="26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00102615356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on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53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180" fontId="3" fillId="0" borderId="10" xfId="4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3" fillId="0" borderId="0" xfId="0" applyFont="1" applyAlignment="1">
      <alignment vertical="center"/>
    </xf>
    <xf numFmtId="4" fontId="53" fillId="0" borderId="10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33" borderId="0" xfId="0" applyFont="1" applyFill="1" applyBorder="1" applyAlignment="1" quotePrefix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53" fillId="35" borderId="0" xfId="0" applyNumberFormat="1" applyFont="1" applyFill="1" applyBorder="1" applyAlignment="1">
      <alignment horizontal="center" vertical="center" wrapText="1"/>
    </xf>
    <xf numFmtId="180" fontId="53" fillId="36" borderId="0" xfId="0" applyNumberFormat="1" applyFont="1" applyFill="1" applyBorder="1" applyAlignment="1">
      <alignment horizontal="center" vertical="center" wrapText="1"/>
    </xf>
    <xf numFmtId="180" fontId="4" fillId="37" borderId="0" xfId="42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center" vertical="center" wrapText="1"/>
    </xf>
    <xf numFmtId="180" fontId="53" fillId="0" borderId="0" xfId="0" applyNumberFormat="1" applyFont="1" applyFill="1" applyBorder="1" applyAlignment="1">
      <alignment horizontal="center" vertical="center" wrapText="1"/>
    </xf>
    <xf numFmtId="180" fontId="4" fillId="0" borderId="0" xfId="42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52" fillId="0" borderId="10" xfId="0" applyFont="1" applyFill="1" applyBorder="1" applyAlignment="1" quotePrefix="1">
      <alignment horizontal="center" vertical="center" wrapText="1"/>
    </xf>
    <xf numFmtId="2" fontId="53" fillId="38" borderId="10" xfId="0" applyNumberFormat="1" applyFont="1" applyFill="1" applyBorder="1" applyAlignment="1" quotePrefix="1">
      <alignment horizontal="center" vertical="center" wrapText="1"/>
    </xf>
    <xf numFmtId="2" fontId="53" fillId="39" borderId="10" xfId="0" applyNumberFormat="1" applyFont="1" applyFill="1" applyBorder="1" applyAlignment="1">
      <alignment horizontal="center" vertical="center" wrapText="1"/>
    </xf>
    <xf numFmtId="4" fontId="53" fillId="4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wrapText="1"/>
    </xf>
    <xf numFmtId="180" fontId="53" fillId="41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4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6" applyFont="1" applyFill="1" applyBorder="1" applyAlignment="1" applyProtection="1">
      <alignment horizontal="center" wrapText="1"/>
      <protection locked="0"/>
    </xf>
    <xf numFmtId="180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0" fontId="3" fillId="0" borderId="13" xfId="56" applyFont="1" applyFill="1" applyBorder="1" applyAlignment="1" applyProtection="1">
      <alignment horizontal="center" vertical="top" wrapText="1"/>
      <protection locked="0"/>
    </xf>
    <xf numFmtId="0" fontId="52" fillId="0" borderId="10" xfId="0" applyFont="1" applyFill="1" applyBorder="1" applyAlignment="1" quotePrefix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180" fontId="5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56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80" fontId="52" fillId="0" borderId="11" xfId="0" applyNumberFormat="1" applyFont="1" applyFill="1" applyBorder="1" applyAlignment="1">
      <alignment horizontal="center" vertical="center" wrapText="1"/>
    </xf>
    <xf numFmtId="180" fontId="0" fillId="0" borderId="14" xfId="0" applyNumberForma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4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2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2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9" fillId="0" borderId="0" xfId="42" applyFont="1" applyAlignment="1">
      <alignment/>
      <protection/>
    </xf>
    <xf numFmtId="0" fontId="5" fillId="0" borderId="0" xfId="42" applyFont="1" applyAlignment="1">
      <alignment/>
      <protection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" fontId="4" fillId="0" borderId="10" xfId="42" applyNumberFormat="1" applyFont="1" applyFill="1" applyBorder="1" applyAlignment="1" applyProtection="1">
      <alignment horizontal="center" vertical="center"/>
      <protection locked="0"/>
    </xf>
    <xf numFmtId="0" fontId="3" fillId="0" borderId="10" xfId="42" applyFont="1" applyBorder="1" applyAlignment="1">
      <alignment horizontal="center" vertical="center"/>
      <protection/>
    </xf>
    <xf numFmtId="180" fontId="52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180" fontId="3" fillId="0" borderId="10" xfId="42" applyNumberFormat="1" applyFont="1" applyFill="1" applyBorder="1" applyAlignment="1">
      <alignment horizontal="center" vertical="center" wrapText="1"/>
      <protection/>
    </xf>
    <xf numFmtId="4" fontId="5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9" fontId="52" fillId="0" borderId="11" xfId="0" applyNumberFormat="1" applyFont="1" applyFill="1" applyBorder="1" applyAlignment="1">
      <alignment horizontal="center" vertical="center" wrapText="1"/>
    </xf>
    <xf numFmtId="179" fontId="0" fillId="0" borderId="13" xfId="0" applyNumberFormat="1" applyBorder="1" applyAlignment="1">
      <alignment horizontal="center" vertical="center" wrapText="1"/>
    </xf>
    <xf numFmtId="179" fontId="0" fillId="0" borderId="14" xfId="0" applyNumberFormat="1" applyBorder="1" applyAlignment="1">
      <alignment horizontal="center" vertic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 2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Додаток 2 до бюджету 2000 року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3"/>
  <sheetViews>
    <sheetView tabSelected="1" view="pageBreakPreview" zoomScale="85" zoomScaleNormal="115" zoomScaleSheetLayoutView="85" workbookViewId="0" topLeftCell="A141">
      <selection activeCell="E15" sqref="E15"/>
    </sheetView>
  </sheetViews>
  <sheetFormatPr defaultColWidth="9.140625" defaultRowHeight="12.75"/>
  <cols>
    <col min="1" max="1" width="20.57421875" style="5" customWidth="1"/>
    <col min="2" max="2" width="59.140625" style="7" bestFit="1" customWidth="1"/>
    <col min="3" max="3" width="24.140625" style="0" customWidth="1"/>
    <col min="4" max="4" width="24.7109375" style="0" bestFit="1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28125" style="0" customWidth="1"/>
    <col min="11" max="11" width="12.421875" style="5" hidden="1" customWidth="1"/>
    <col min="12" max="12" width="7.00390625" style="0" hidden="1" customWidth="1"/>
    <col min="13" max="13" width="11.28125" style="0" hidden="1" customWidth="1"/>
    <col min="14" max="14" width="7.00390625" style="0" customWidth="1"/>
  </cols>
  <sheetData>
    <row r="1" spans="1:10" ht="26.25" customHeight="1">
      <c r="A1" s="27"/>
      <c r="B1" s="28"/>
      <c r="C1" s="29"/>
      <c r="D1" s="29"/>
      <c r="E1" s="29"/>
      <c r="F1" s="29"/>
      <c r="G1" s="29"/>
      <c r="H1" s="29"/>
      <c r="I1" s="105" t="s">
        <v>180</v>
      </c>
      <c r="J1" s="106"/>
    </row>
    <row r="2" spans="1:10" ht="30.75" customHeight="1">
      <c r="A2" s="27"/>
      <c r="B2" s="28"/>
      <c r="C2" s="29"/>
      <c r="D2" s="29"/>
      <c r="E2" s="29"/>
      <c r="F2" s="29"/>
      <c r="G2" s="29"/>
      <c r="H2" s="29"/>
      <c r="I2" s="105" t="s">
        <v>192</v>
      </c>
      <c r="J2" s="106"/>
    </row>
    <row r="3" spans="1:10" ht="12.75">
      <c r="A3" s="27"/>
      <c r="B3" s="28"/>
      <c r="C3" s="29"/>
      <c r="D3" s="29"/>
      <c r="E3" s="29"/>
      <c r="F3" s="29"/>
      <c r="G3" s="29"/>
      <c r="H3" s="29"/>
      <c r="I3" s="29"/>
      <c r="J3" s="29"/>
    </row>
    <row r="4" spans="1:10" ht="20.25">
      <c r="A4" s="107" t="s">
        <v>191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20.25">
      <c r="A5" s="107" t="s">
        <v>254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20.25">
      <c r="A6" s="6"/>
      <c r="B6" s="8" t="s">
        <v>179</v>
      </c>
      <c r="C6" s="4"/>
      <c r="D6" s="4"/>
      <c r="E6" s="4"/>
      <c r="F6" s="4"/>
      <c r="G6" s="2"/>
      <c r="H6" s="2"/>
      <c r="I6" s="2"/>
      <c r="J6" s="2"/>
    </row>
    <row r="7" spans="1:10" ht="20.25">
      <c r="A7" s="96" t="s">
        <v>176</v>
      </c>
      <c r="B7" s="96" t="s">
        <v>177</v>
      </c>
      <c r="C7" s="94" t="s">
        <v>0</v>
      </c>
      <c r="D7" s="95"/>
      <c r="E7" s="95"/>
      <c r="F7" s="95"/>
      <c r="G7" s="109" t="s">
        <v>178</v>
      </c>
      <c r="H7" s="110"/>
      <c r="I7" s="110"/>
      <c r="J7" s="96" t="s">
        <v>257</v>
      </c>
    </row>
    <row r="8" spans="1:11" s="1" customFormat="1" ht="81">
      <c r="A8" s="98"/>
      <c r="B8" s="97"/>
      <c r="C8" s="43" t="s">
        <v>196</v>
      </c>
      <c r="D8" s="43" t="s">
        <v>255</v>
      </c>
      <c r="E8" s="43" t="s">
        <v>256</v>
      </c>
      <c r="F8" s="43" t="s">
        <v>175</v>
      </c>
      <c r="G8" s="54" t="s">
        <v>196</v>
      </c>
      <c r="H8" s="73" t="s">
        <v>256</v>
      </c>
      <c r="I8" s="43" t="s">
        <v>175</v>
      </c>
      <c r="J8" s="96"/>
      <c r="K8" s="20"/>
    </row>
    <row r="9" spans="1:11" ht="20.25">
      <c r="A9" s="64" t="s">
        <v>1</v>
      </c>
      <c r="B9" s="65" t="s">
        <v>2</v>
      </c>
      <c r="C9" s="66">
        <f>C10+C11+C12</f>
        <v>151460000</v>
      </c>
      <c r="D9" s="66">
        <f>D10+D11+D12</f>
        <v>114878749.44</v>
      </c>
      <c r="E9" s="66">
        <f>E10+E11+E12</f>
        <v>108206580.19</v>
      </c>
      <c r="F9" s="69">
        <f>E9/D9*100</f>
        <v>94.19199000465721</v>
      </c>
      <c r="G9" s="66">
        <f>G10+G11+G12</f>
        <v>1971978.02</v>
      </c>
      <c r="H9" s="66">
        <f>H10+H11+H12</f>
        <v>1460391.42</v>
      </c>
      <c r="I9" s="69">
        <f>H9/G9*100</f>
        <v>74.05718548526214</v>
      </c>
      <c r="J9" s="66">
        <f>J10+J11+J12</f>
        <v>109666971.61000001</v>
      </c>
      <c r="K9" s="3" t="b">
        <f>J9=E9+H9</f>
        <v>1</v>
      </c>
    </row>
    <row r="10" spans="1:10" ht="178.5" customHeight="1">
      <c r="A10" s="63" t="s">
        <v>3</v>
      </c>
      <c r="B10" s="31" t="s">
        <v>4</v>
      </c>
      <c r="C10" s="72">
        <v>79041400</v>
      </c>
      <c r="D10" s="72">
        <v>57978050</v>
      </c>
      <c r="E10" s="72">
        <v>57539388.14</v>
      </c>
      <c r="F10" s="76">
        <f>E10/D10*100</f>
        <v>99.24340011435362</v>
      </c>
      <c r="G10" s="71">
        <v>929461.05</v>
      </c>
      <c r="H10" s="71">
        <v>490495.1</v>
      </c>
      <c r="I10" s="30">
        <f aca="true" t="shared" si="0" ref="I10:I15">H10/G10*100</f>
        <v>52.77199082199302</v>
      </c>
      <c r="J10" s="77">
        <f aca="true" t="shared" si="1" ref="J10:J89">H10+E10</f>
        <v>58029883.24</v>
      </c>
    </row>
    <row r="11" spans="1:10" ht="122.25" customHeight="1">
      <c r="A11" s="63" t="s">
        <v>5</v>
      </c>
      <c r="B11" s="31" t="s">
        <v>199</v>
      </c>
      <c r="C11" s="72">
        <v>69508600</v>
      </c>
      <c r="D11" s="72">
        <v>54874800.44</v>
      </c>
      <c r="E11" s="72">
        <v>49331803.56</v>
      </c>
      <c r="F11" s="76">
        <f>E11/D11*100</f>
        <v>89.89882999928047</v>
      </c>
      <c r="G11" s="77">
        <v>510400</v>
      </c>
      <c r="H11" s="77">
        <v>484980</v>
      </c>
      <c r="I11" s="30">
        <f t="shared" si="0"/>
        <v>95.01959247648902</v>
      </c>
      <c r="J11" s="77">
        <f t="shared" si="1"/>
        <v>49816783.56</v>
      </c>
    </row>
    <row r="12" spans="1:10" ht="61.5" customHeight="1">
      <c r="A12" s="63" t="s">
        <v>6</v>
      </c>
      <c r="B12" s="31" t="s">
        <v>7</v>
      </c>
      <c r="C12" s="72">
        <v>2910000</v>
      </c>
      <c r="D12" s="72">
        <v>2025899</v>
      </c>
      <c r="E12" s="72">
        <v>1335388.49</v>
      </c>
      <c r="F12" s="76">
        <f>E12/D12*100</f>
        <v>65.91584723621465</v>
      </c>
      <c r="G12" s="77">
        <v>532116.97</v>
      </c>
      <c r="H12" s="77">
        <v>484916.32</v>
      </c>
      <c r="I12" s="30">
        <f t="shared" si="0"/>
        <v>91.1296476787801</v>
      </c>
      <c r="J12" s="77">
        <f t="shared" si="1"/>
        <v>1820304.81</v>
      </c>
    </row>
    <row r="13" spans="1:11" ht="20.25">
      <c r="A13" s="64" t="s">
        <v>8</v>
      </c>
      <c r="B13" s="65" t="s">
        <v>9</v>
      </c>
      <c r="C13" s="66">
        <f>SUM(C14:C23)</f>
        <v>1045109213.4</v>
      </c>
      <c r="D13" s="66">
        <f>SUM(D14:D23)</f>
        <v>790788142.4</v>
      </c>
      <c r="E13" s="66">
        <f>SUM(E14:E23)</f>
        <v>752054955.8100001</v>
      </c>
      <c r="F13" s="69">
        <f>E13/D13*100</f>
        <v>95.10195151985376</v>
      </c>
      <c r="G13" s="66">
        <f>SUM(G14:G23)</f>
        <v>149904997.35000002</v>
      </c>
      <c r="H13" s="66">
        <f>SUM(H14:H23)</f>
        <v>100303440.80000001</v>
      </c>
      <c r="I13" s="69">
        <f t="shared" si="0"/>
        <v>66.91133889673492</v>
      </c>
      <c r="J13" s="66">
        <f>J14+J15+J16+J17+J18+J19+J20+J21+J22+J23</f>
        <v>852358396.61</v>
      </c>
      <c r="K13" s="3" t="b">
        <f>J13=E13+H13</f>
        <v>1</v>
      </c>
    </row>
    <row r="14" spans="1:10" ht="20.25">
      <c r="A14" s="63" t="s">
        <v>10</v>
      </c>
      <c r="B14" s="31" t="s">
        <v>11</v>
      </c>
      <c r="C14" s="72">
        <v>264555015</v>
      </c>
      <c r="D14" s="72">
        <v>210809339</v>
      </c>
      <c r="E14" s="72">
        <v>203015671.52</v>
      </c>
      <c r="F14" s="76">
        <f aca="true" t="shared" si="2" ref="F14:F92">E14/D14*100</f>
        <v>96.30297807631759</v>
      </c>
      <c r="G14" s="77">
        <v>47174639.81</v>
      </c>
      <c r="H14" s="77">
        <v>27151258.36</v>
      </c>
      <c r="I14" s="30">
        <f t="shared" si="0"/>
        <v>57.55477618770185</v>
      </c>
      <c r="J14" s="77">
        <f t="shared" si="1"/>
        <v>230166929.88</v>
      </c>
    </row>
    <row r="15" spans="1:10" ht="166.5" customHeight="1">
      <c r="A15" s="63" t="s">
        <v>12</v>
      </c>
      <c r="B15" s="31" t="s">
        <v>200</v>
      </c>
      <c r="C15" s="72">
        <v>566778653.4</v>
      </c>
      <c r="D15" s="72">
        <v>423045760.4</v>
      </c>
      <c r="E15" s="72">
        <v>399791205.05</v>
      </c>
      <c r="F15" s="76">
        <f t="shared" si="2"/>
        <v>94.503063846329</v>
      </c>
      <c r="G15" s="77">
        <v>67305966.12</v>
      </c>
      <c r="H15" s="77">
        <v>47646850.1</v>
      </c>
      <c r="I15" s="30">
        <f t="shared" si="0"/>
        <v>70.7914213950221</v>
      </c>
      <c r="J15" s="77">
        <f t="shared" si="1"/>
        <v>447438055.15000004</v>
      </c>
    </row>
    <row r="16" spans="1:10" ht="177.75" customHeight="1">
      <c r="A16" s="63" t="s">
        <v>13</v>
      </c>
      <c r="B16" s="31" t="s">
        <v>14</v>
      </c>
      <c r="C16" s="72">
        <v>16898046</v>
      </c>
      <c r="D16" s="72">
        <v>12746500</v>
      </c>
      <c r="E16" s="72">
        <v>11701045.46</v>
      </c>
      <c r="F16" s="76">
        <f t="shared" si="2"/>
        <v>91.79810504844468</v>
      </c>
      <c r="G16" s="77">
        <v>110411</v>
      </c>
      <c r="H16" s="77">
        <v>76956.42</v>
      </c>
      <c r="I16" s="30">
        <f aca="true" t="shared" si="3" ref="I16:I23">H16/G16*100</f>
        <v>69.69995743177762</v>
      </c>
      <c r="J16" s="77">
        <f t="shared" si="1"/>
        <v>11778001.88</v>
      </c>
    </row>
    <row r="17" spans="1:10" ht="118.5" customHeight="1">
      <c r="A17" s="63" t="s">
        <v>15</v>
      </c>
      <c r="B17" s="31" t="s">
        <v>16</v>
      </c>
      <c r="C17" s="72">
        <v>27736015</v>
      </c>
      <c r="D17" s="72">
        <v>22064620</v>
      </c>
      <c r="E17" s="72">
        <v>20959429.97</v>
      </c>
      <c r="F17" s="76">
        <f t="shared" si="2"/>
        <v>94.99112139706008</v>
      </c>
      <c r="G17" s="77">
        <v>8179596.84</v>
      </c>
      <c r="H17" s="77">
        <v>7433436.52</v>
      </c>
      <c r="I17" s="30">
        <f t="shared" si="3"/>
        <v>90.87778609880728</v>
      </c>
      <c r="J17" s="77">
        <f t="shared" si="1"/>
        <v>28392866.49</v>
      </c>
    </row>
    <row r="18" spans="1:10" ht="131.25" customHeight="1">
      <c r="A18" s="63" t="s">
        <v>17</v>
      </c>
      <c r="B18" s="31" t="s">
        <v>18</v>
      </c>
      <c r="C18" s="72">
        <v>46291215</v>
      </c>
      <c r="D18" s="72">
        <v>34921397</v>
      </c>
      <c r="E18" s="72">
        <v>33229091.64</v>
      </c>
      <c r="F18" s="76">
        <f t="shared" si="2"/>
        <v>95.1539585887701</v>
      </c>
      <c r="G18" s="77">
        <v>10284713.45</v>
      </c>
      <c r="H18" s="77">
        <v>6813840.86</v>
      </c>
      <c r="I18" s="30">
        <f t="shared" si="3"/>
        <v>66.2521215892505</v>
      </c>
      <c r="J18" s="77">
        <f t="shared" si="1"/>
        <v>40042932.5</v>
      </c>
    </row>
    <row r="19" spans="1:10" ht="102" customHeight="1">
      <c r="A19" s="63" t="s">
        <v>19</v>
      </c>
      <c r="B19" s="31" t="s">
        <v>20</v>
      </c>
      <c r="C19" s="72">
        <v>100170470</v>
      </c>
      <c r="D19" s="72">
        <v>70614460</v>
      </c>
      <c r="E19" s="72">
        <v>68414024.57</v>
      </c>
      <c r="F19" s="76">
        <f t="shared" si="2"/>
        <v>96.88387416684911</v>
      </c>
      <c r="G19" s="77">
        <v>16192730.38</v>
      </c>
      <c r="H19" s="77">
        <v>11006434.3</v>
      </c>
      <c r="I19" s="30">
        <f t="shared" si="3"/>
        <v>67.9714541137194</v>
      </c>
      <c r="J19" s="77">
        <f t="shared" si="1"/>
        <v>79420458.86999999</v>
      </c>
    </row>
    <row r="20" spans="1:10" ht="76.5" customHeight="1">
      <c r="A20" s="63" t="s">
        <v>21</v>
      </c>
      <c r="B20" s="31" t="s">
        <v>22</v>
      </c>
      <c r="C20" s="72">
        <v>4772988</v>
      </c>
      <c r="D20" s="72">
        <v>3555835</v>
      </c>
      <c r="E20" s="72">
        <v>3223402.89</v>
      </c>
      <c r="F20" s="76">
        <f t="shared" si="2"/>
        <v>90.65108167279978</v>
      </c>
      <c r="G20" s="77">
        <v>73740</v>
      </c>
      <c r="H20" s="77">
        <v>38151.7</v>
      </c>
      <c r="I20" s="30">
        <f t="shared" si="3"/>
        <v>51.738133984269055</v>
      </c>
      <c r="J20" s="77">
        <f t="shared" si="1"/>
        <v>3261554.5900000003</v>
      </c>
    </row>
    <row r="21" spans="1:11" s="9" customFormat="1" ht="57.75" customHeight="1">
      <c r="A21" s="63" t="s">
        <v>23</v>
      </c>
      <c r="B21" s="57" t="s">
        <v>24</v>
      </c>
      <c r="C21" s="72">
        <v>15721839</v>
      </c>
      <c r="D21" s="72">
        <v>11388526</v>
      </c>
      <c r="E21" s="72">
        <v>10629300.89</v>
      </c>
      <c r="F21" s="76">
        <f t="shared" si="2"/>
        <v>93.33342076050931</v>
      </c>
      <c r="G21" s="77">
        <v>383199.75</v>
      </c>
      <c r="H21" s="77">
        <v>136512.54</v>
      </c>
      <c r="I21" s="30">
        <f t="shared" si="3"/>
        <v>35.62438127895439</v>
      </c>
      <c r="J21" s="77">
        <f t="shared" si="1"/>
        <v>10765813.43</v>
      </c>
      <c r="K21" s="21"/>
    </row>
    <row r="22" spans="1:11" s="9" customFormat="1" ht="54.75" customHeight="1">
      <c r="A22" s="63" t="s">
        <v>25</v>
      </c>
      <c r="B22" s="31" t="s">
        <v>26</v>
      </c>
      <c r="C22" s="72">
        <v>148960</v>
      </c>
      <c r="D22" s="72">
        <v>117150</v>
      </c>
      <c r="E22" s="72">
        <v>70280</v>
      </c>
      <c r="F22" s="76">
        <f t="shared" si="2"/>
        <v>59.99146393512591</v>
      </c>
      <c r="G22" s="77"/>
      <c r="H22" s="77"/>
      <c r="I22" s="30"/>
      <c r="J22" s="77">
        <f t="shared" si="1"/>
        <v>70280</v>
      </c>
      <c r="K22" s="21"/>
    </row>
    <row r="23" spans="1:11" s="9" customFormat="1" ht="54.75" customHeight="1">
      <c r="A23" s="63">
        <v>1170</v>
      </c>
      <c r="B23" s="31" t="s">
        <v>243</v>
      </c>
      <c r="C23" s="72">
        <v>2036012</v>
      </c>
      <c r="D23" s="72">
        <v>1524555</v>
      </c>
      <c r="E23" s="72">
        <v>1021503.82</v>
      </c>
      <c r="F23" s="76">
        <f t="shared" si="2"/>
        <v>67.00340886357003</v>
      </c>
      <c r="G23" s="77">
        <v>200000</v>
      </c>
      <c r="H23" s="77"/>
      <c r="I23" s="30">
        <f t="shared" si="3"/>
        <v>0</v>
      </c>
      <c r="J23" s="77">
        <f t="shared" si="1"/>
        <v>1021503.82</v>
      </c>
      <c r="K23" s="21"/>
    </row>
    <row r="24" spans="1:11" ht="20.25">
      <c r="A24" s="64" t="s">
        <v>27</v>
      </c>
      <c r="B24" s="65" t="s">
        <v>28</v>
      </c>
      <c r="C24" s="66">
        <f>SUM(C25:C33)</f>
        <v>362656096.38</v>
      </c>
      <c r="D24" s="66">
        <f>SUM(D25:D33)</f>
        <v>266873922.38</v>
      </c>
      <c r="E24" s="66">
        <f>SUM(E25:E33)</f>
        <v>261432709.02</v>
      </c>
      <c r="F24" s="69">
        <f>E24/D24*100</f>
        <v>97.96112961825762</v>
      </c>
      <c r="G24" s="66">
        <f>SUM(G25:G33)</f>
        <v>31588619.150000002</v>
      </c>
      <c r="H24" s="66">
        <f>SUM(H25:H33)</f>
        <v>23475671.770000003</v>
      </c>
      <c r="I24" s="69">
        <f>H24/G24*100</f>
        <v>74.31686601596829</v>
      </c>
      <c r="J24" s="66">
        <f>J25+J26+J27+J28+J29+J30+J31+J32+J33</f>
        <v>284908380.79</v>
      </c>
      <c r="K24" s="3" t="b">
        <f>J24=E24+H24</f>
        <v>1</v>
      </c>
    </row>
    <row r="25" spans="1:10" ht="70.5" customHeight="1">
      <c r="A25" s="63" t="s">
        <v>29</v>
      </c>
      <c r="B25" s="31" t="s">
        <v>30</v>
      </c>
      <c r="C25" s="72">
        <v>200997842</v>
      </c>
      <c r="D25" s="72">
        <v>149455366</v>
      </c>
      <c r="E25" s="72">
        <v>147171048.09</v>
      </c>
      <c r="F25" s="76">
        <f t="shared" si="2"/>
        <v>98.47157183369382</v>
      </c>
      <c r="G25" s="77">
        <v>19793103.12</v>
      </c>
      <c r="H25" s="77">
        <v>11803048.33</v>
      </c>
      <c r="I25" s="30">
        <f aca="true" t="shared" si="4" ref="I25:I32">H25/G25*100</f>
        <v>59.632126698079865</v>
      </c>
      <c r="J25" s="77">
        <f t="shared" si="1"/>
        <v>158974096.42000002</v>
      </c>
    </row>
    <row r="26" spans="1:10" ht="75.75" customHeight="1">
      <c r="A26" s="63" t="s">
        <v>31</v>
      </c>
      <c r="B26" s="31" t="s">
        <v>32</v>
      </c>
      <c r="C26" s="72">
        <v>59783500</v>
      </c>
      <c r="D26" s="72">
        <v>44772520</v>
      </c>
      <c r="E26" s="72">
        <v>44670844.46</v>
      </c>
      <c r="F26" s="76">
        <f>E26/D26*100</f>
        <v>99.77290637203356</v>
      </c>
      <c r="G26" s="77">
        <v>4387872.54</v>
      </c>
      <c r="H26" s="77">
        <v>4387553.54</v>
      </c>
      <c r="I26" s="30">
        <f t="shared" si="4"/>
        <v>99.99272996202392</v>
      </c>
      <c r="J26" s="77">
        <f t="shared" si="1"/>
        <v>49058398</v>
      </c>
    </row>
    <row r="27" spans="1:10" ht="79.5" customHeight="1">
      <c r="A27" s="63" t="s">
        <v>33</v>
      </c>
      <c r="B27" s="31" t="s">
        <v>34</v>
      </c>
      <c r="C27" s="72">
        <v>61436770</v>
      </c>
      <c r="D27" s="72">
        <v>42510550</v>
      </c>
      <c r="E27" s="72">
        <v>42056992.49</v>
      </c>
      <c r="F27" s="76">
        <f t="shared" si="2"/>
        <v>98.93307070833005</v>
      </c>
      <c r="G27" s="77">
        <v>3296511.89</v>
      </c>
      <c r="H27" s="77">
        <v>3292416.45</v>
      </c>
      <c r="I27" s="30">
        <f t="shared" si="4"/>
        <v>99.87576444021259</v>
      </c>
      <c r="J27" s="77">
        <f t="shared" si="1"/>
        <v>45349408.940000005</v>
      </c>
    </row>
    <row r="28" spans="1:10" ht="48.75" customHeight="1">
      <c r="A28" s="63" t="s">
        <v>35</v>
      </c>
      <c r="B28" s="31" t="s">
        <v>36</v>
      </c>
      <c r="C28" s="72">
        <v>9871950</v>
      </c>
      <c r="D28" s="72">
        <v>7408050</v>
      </c>
      <c r="E28" s="72">
        <v>7334226.72</v>
      </c>
      <c r="F28" s="76">
        <f t="shared" si="2"/>
        <v>99.00347216878936</v>
      </c>
      <c r="G28" s="77">
        <v>3956627.6</v>
      </c>
      <c r="H28" s="77">
        <v>3956627.6</v>
      </c>
      <c r="I28" s="30">
        <f t="shared" si="4"/>
        <v>100</v>
      </c>
      <c r="J28" s="77">
        <f t="shared" si="1"/>
        <v>11290854.32</v>
      </c>
    </row>
    <row r="29" spans="1:11" s="9" customFormat="1" ht="99.75" customHeight="1">
      <c r="A29" s="63" t="s">
        <v>37</v>
      </c>
      <c r="B29" s="31" t="s">
        <v>38</v>
      </c>
      <c r="C29" s="72">
        <v>8952218</v>
      </c>
      <c r="D29" s="72">
        <v>6324416</v>
      </c>
      <c r="E29" s="72">
        <v>6098829.66</v>
      </c>
      <c r="F29" s="76">
        <f t="shared" si="2"/>
        <v>96.43308820925127</v>
      </c>
      <c r="G29" s="77"/>
      <c r="H29" s="77"/>
      <c r="I29" s="30"/>
      <c r="J29" s="77">
        <f t="shared" si="1"/>
        <v>6098829.66</v>
      </c>
      <c r="K29" s="21"/>
    </row>
    <row r="30" spans="1:11" s="9" customFormat="1" ht="60.75">
      <c r="A30" s="31" t="s">
        <v>197</v>
      </c>
      <c r="B30" s="58" t="s">
        <v>186</v>
      </c>
      <c r="C30" s="72">
        <v>13400746.38</v>
      </c>
      <c r="D30" s="72">
        <v>10357570.38</v>
      </c>
      <c r="E30" s="72">
        <v>8257109.64</v>
      </c>
      <c r="F30" s="76">
        <f>E30/D30*100</f>
        <v>79.72052650440207</v>
      </c>
      <c r="G30" s="77"/>
      <c r="H30" s="77"/>
      <c r="I30" s="76"/>
      <c r="J30" s="77">
        <f t="shared" si="1"/>
        <v>8257109.64</v>
      </c>
      <c r="K30" s="21"/>
    </row>
    <row r="31" spans="1:11" s="9" customFormat="1" ht="60.75">
      <c r="A31" s="31" t="s">
        <v>198</v>
      </c>
      <c r="B31" s="58" t="s">
        <v>187</v>
      </c>
      <c r="C31" s="72">
        <v>1734200</v>
      </c>
      <c r="D31" s="72">
        <v>1734200</v>
      </c>
      <c r="E31" s="72">
        <v>1731624.86</v>
      </c>
      <c r="F31" s="76">
        <f>E31/D31*100</f>
        <v>99.85150847653097</v>
      </c>
      <c r="G31" s="77"/>
      <c r="H31" s="77"/>
      <c r="I31" s="76"/>
      <c r="J31" s="77">
        <f t="shared" si="1"/>
        <v>1731624.86</v>
      </c>
      <c r="K31" s="21"/>
    </row>
    <row r="32" spans="1:11" s="9" customFormat="1" ht="76.5" customHeight="1">
      <c r="A32" s="63" t="s">
        <v>39</v>
      </c>
      <c r="B32" s="58" t="s">
        <v>201</v>
      </c>
      <c r="C32" s="72">
        <v>2416670</v>
      </c>
      <c r="D32" s="72">
        <v>1691250</v>
      </c>
      <c r="E32" s="72">
        <v>1599798.97</v>
      </c>
      <c r="F32" s="76">
        <f t="shared" si="2"/>
        <v>94.59269593495935</v>
      </c>
      <c r="G32" s="77">
        <v>154504</v>
      </c>
      <c r="H32" s="77">
        <v>36025.85</v>
      </c>
      <c r="I32" s="30">
        <f t="shared" si="4"/>
        <v>23.317098586444363</v>
      </c>
      <c r="J32" s="77">
        <f t="shared" si="1"/>
        <v>1635824.82</v>
      </c>
      <c r="K32" s="21"/>
    </row>
    <row r="33" spans="1:11" s="9" customFormat="1" ht="66.75" customHeight="1">
      <c r="A33" s="63" t="s">
        <v>40</v>
      </c>
      <c r="B33" s="58" t="s">
        <v>202</v>
      </c>
      <c r="C33" s="72">
        <v>4062200</v>
      </c>
      <c r="D33" s="72">
        <v>2620000</v>
      </c>
      <c r="E33" s="72">
        <v>2512234.13</v>
      </c>
      <c r="F33" s="76">
        <f t="shared" si="2"/>
        <v>95.88679885496182</v>
      </c>
      <c r="G33" s="77"/>
      <c r="H33" s="77"/>
      <c r="I33" s="30"/>
      <c r="J33" s="77">
        <f t="shared" si="1"/>
        <v>2512234.13</v>
      </c>
      <c r="K33" s="21"/>
    </row>
    <row r="34" spans="1:11" ht="40.5">
      <c r="A34" s="64" t="s">
        <v>41</v>
      </c>
      <c r="B34" s="65" t="s">
        <v>42</v>
      </c>
      <c r="C34" s="66">
        <f>SUM(C35:C85)</f>
        <v>669239317</v>
      </c>
      <c r="D34" s="66">
        <f>SUM(D35:D85)</f>
        <v>534733423.49999994</v>
      </c>
      <c r="E34" s="66">
        <f>SUM(E35:E85)</f>
        <v>508010406.40999997</v>
      </c>
      <c r="F34" s="69">
        <f t="shared" si="2"/>
        <v>95.00255343773176</v>
      </c>
      <c r="G34" s="66">
        <f>SUM(G35:G85)</f>
        <v>20776234.360000003</v>
      </c>
      <c r="H34" s="66">
        <f>SUM(H35:H85)</f>
        <v>19417629.42</v>
      </c>
      <c r="I34" s="69">
        <f>H34/G34*100</f>
        <v>93.46077389935641</v>
      </c>
      <c r="J34" s="66">
        <f>J35+J36+J37+J38+J39+J40+J41+J42+J43+J44+J45+J46+J47+J48+J49+J50+J52+J53+J54+J55+J56+J57+J61+J62+J63+J64+J65+J66+J67+J69+J70+J71+J72+J73+J74+J81+J84+J85+J51+J58+J60+J68+J75+J78</f>
        <v>527428035.8299999</v>
      </c>
      <c r="K34" s="3" t="b">
        <f>J34=E34+H34</f>
        <v>1</v>
      </c>
    </row>
    <row r="35" spans="1:11" s="9" customFormat="1" ht="118.5" customHeight="1">
      <c r="A35" s="63" t="s">
        <v>43</v>
      </c>
      <c r="B35" s="55" t="s">
        <v>44</v>
      </c>
      <c r="C35" s="72">
        <v>74918555.92</v>
      </c>
      <c r="D35" s="72">
        <v>74918555.92</v>
      </c>
      <c r="E35" s="72">
        <v>74609627.27</v>
      </c>
      <c r="F35" s="76">
        <f t="shared" si="2"/>
        <v>99.58764735090477</v>
      </c>
      <c r="G35" s="77"/>
      <c r="H35" s="77"/>
      <c r="I35" s="30"/>
      <c r="J35" s="77">
        <f t="shared" si="1"/>
        <v>74609627.27</v>
      </c>
      <c r="K35" s="21"/>
    </row>
    <row r="36" spans="1:11" s="9" customFormat="1" ht="94.5" customHeight="1">
      <c r="A36" s="63" t="s">
        <v>45</v>
      </c>
      <c r="B36" s="31" t="s">
        <v>46</v>
      </c>
      <c r="C36" s="72">
        <v>73735644.08</v>
      </c>
      <c r="D36" s="72">
        <v>73735644.08</v>
      </c>
      <c r="E36" s="72">
        <v>71815183.72</v>
      </c>
      <c r="F36" s="76">
        <f t="shared" si="2"/>
        <v>97.39547896548326</v>
      </c>
      <c r="G36" s="77"/>
      <c r="H36" s="77"/>
      <c r="I36" s="30"/>
      <c r="J36" s="77">
        <f t="shared" si="1"/>
        <v>71815183.72</v>
      </c>
      <c r="K36" s="21"/>
    </row>
    <row r="37" spans="1:11" s="9" customFormat="1" ht="146.25" customHeight="1">
      <c r="A37" s="63" t="s">
        <v>47</v>
      </c>
      <c r="B37" s="59" t="s">
        <v>48</v>
      </c>
      <c r="C37" s="72">
        <v>3000</v>
      </c>
      <c r="D37" s="72">
        <v>3000</v>
      </c>
      <c r="E37" s="72">
        <v>2147.92</v>
      </c>
      <c r="F37" s="76">
        <f t="shared" si="2"/>
        <v>71.59733333333334</v>
      </c>
      <c r="G37" s="77"/>
      <c r="H37" s="77"/>
      <c r="I37" s="30"/>
      <c r="J37" s="77">
        <f t="shared" si="1"/>
        <v>2147.92</v>
      </c>
      <c r="K37" s="56"/>
    </row>
    <row r="38" spans="1:11" s="9" customFormat="1" ht="120" customHeight="1">
      <c r="A38" s="63" t="s">
        <v>49</v>
      </c>
      <c r="B38" s="60" t="s">
        <v>50</v>
      </c>
      <c r="C38" s="72">
        <v>46300</v>
      </c>
      <c r="D38" s="72">
        <v>33900</v>
      </c>
      <c r="E38" s="72">
        <v>16906.27</v>
      </c>
      <c r="F38" s="76">
        <f>E38/D38*100</f>
        <v>49.87100294985251</v>
      </c>
      <c r="G38" s="77"/>
      <c r="H38" s="77"/>
      <c r="I38" s="30"/>
      <c r="J38" s="77">
        <f t="shared" si="1"/>
        <v>16906.27</v>
      </c>
      <c r="K38" s="21"/>
    </row>
    <row r="39" spans="1:11" s="9" customFormat="1" ht="96.75" customHeight="1">
      <c r="A39" s="63" t="s">
        <v>51</v>
      </c>
      <c r="B39" s="55" t="s">
        <v>52</v>
      </c>
      <c r="C39" s="72">
        <v>512970</v>
      </c>
      <c r="D39" s="72">
        <v>432558</v>
      </c>
      <c r="E39" s="72">
        <v>225524.68</v>
      </c>
      <c r="F39" s="76">
        <f t="shared" si="2"/>
        <v>52.13744284003532</v>
      </c>
      <c r="G39" s="77">
        <v>100000</v>
      </c>
      <c r="H39" s="77">
        <v>9355</v>
      </c>
      <c r="I39" s="30">
        <f>H39/G39*100</f>
        <v>9.354999999999999</v>
      </c>
      <c r="J39" s="77">
        <f t="shared" si="1"/>
        <v>234879.68</v>
      </c>
      <c r="K39" s="21"/>
    </row>
    <row r="40" spans="1:11" s="9" customFormat="1" ht="87.75" customHeight="1">
      <c r="A40" s="63" t="s">
        <v>53</v>
      </c>
      <c r="B40" s="31" t="s">
        <v>203</v>
      </c>
      <c r="C40" s="72">
        <v>1360000</v>
      </c>
      <c r="D40" s="72">
        <v>1060000</v>
      </c>
      <c r="E40" s="72">
        <v>1031245.47</v>
      </c>
      <c r="F40" s="76">
        <f t="shared" si="2"/>
        <v>97.28730849056603</v>
      </c>
      <c r="G40" s="77"/>
      <c r="H40" s="77"/>
      <c r="I40" s="30"/>
      <c r="J40" s="77">
        <f t="shared" si="1"/>
        <v>1031245.47</v>
      </c>
      <c r="K40" s="21"/>
    </row>
    <row r="41" spans="1:11" s="9" customFormat="1" ht="113.25" customHeight="1">
      <c r="A41" s="63" t="s">
        <v>54</v>
      </c>
      <c r="B41" s="57" t="s">
        <v>55</v>
      </c>
      <c r="C41" s="72">
        <v>8000000</v>
      </c>
      <c r="D41" s="72">
        <v>5199938</v>
      </c>
      <c r="E41" s="72">
        <v>5199938</v>
      </c>
      <c r="F41" s="76">
        <f t="shared" si="2"/>
        <v>100</v>
      </c>
      <c r="G41" s="77"/>
      <c r="H41" s="77"/>
      <c r="I41" s="30"/>
      <c r="J41" s="77">
        <f t="shared" si="1"/>
        <v>5199938</v>
      </c>
      <c r="K41" s="21"/>
    </row>
    <row r="42" spans="1:11" s="9" customFormat="1" ht="117" customHeight="1">
      <c r="A42" s="63" t="s">
        <v>56</v>
      </c>
      <c r="B42" s="57" t="s">
        <v>57</v>
      </c>
      <c r="C42" s="72">
        <v>600000</v>
      </c>
      <c r="D42" s="72">
        <v>400000</v>
      </c>
      <c r="E42" s="72">
        <v>349079.54</v>
      </c>
      <c r="F42" s="76">
        <f t="shared" si="2"/>
        <v>87.26988499999999</v>
      </c>
      <c r="G42" s="77"/>
      <c r="H42" s="77"/>
      <c r="I42" s="30"/>
      <c r="J42" s="77">
        <f t="shared" si="1"/>
        <v>349079.54</v>
      </c>
      <c r="K42" s="21"/>
    </row>
    <row r="43" spans="1:11" s="9" customFormat="1" ht="111" customHeight="1">
      <c r="A43" s="63" t="s">
        <v>58</v>
      </c>
      <c r="B43" s="57" t="s">
        <v>59</v>
      </c>
      <c r="C43" s="72">
        <v>82000000</v>
      </c>
      <c r="D43" s="72">
        <v>63941353.5</v>
      </c>
      <c r="E43" s="72">
        <v>63941353.5</v>
      </c>
      <c r="F43" s="76">
        <f t="shared" si="2"/>
        <v>100</v>
      </c>
      <c r="G43" s="77"/>
      <c r="H43" s="77"/>
      <c r="I43" s="30"/>
      <c r="J43" s="77">
        <f t="shared" si="1"/>
        <v>63941353.5</v>
      </c>
      <c r="K43" s="21"/>
    </row>
    <row r="44" spans="1:11" s="9" customFormat="1" ht="72.75" customHeight="1">
      <c r="A44" s="63" t="s">
        <v>60</v>
      </c>
      <c r="B44" s="31" t="s">
        <v>204</v>
      </c>
      <c r="C44" s="72">
        <v>2814000</v>
      </c>
      <c r="D44" s="72">
        <v>1948724.16</v>
      </c>
      <c r="E44" s="72">
        <v>1941564.07</v>
      </c>
      <c r="F44" s="76">
        <f t="shared" si="2"/>
        <v>99.63257550006462</v>
      </c>
      <c r="G44" s="77"/>
      <c r="H44" s="77"/>
      <c r="I44" s="30"/>
      <c r="J44" s="77">
        <f t="shared" si="1"/>
        <v>1941564.07</v>
      </c>
      <c r="K44" s="21"/>
    </row>
    <row r="45" spans="1:11" s="9" customFormat="1" ht="66.75" customHeight="1">
      <c r="A45" s="63" t="s">
        <v>61</v>
      </c>
      <c r="B45" s="31" t="s">
        <v>62</v>
      </c>
      <c r="C45" s="72">
        <v>571520</v>
      </c>
      <c r="D45" s="72">
        <v>489930</v>
      </c>
      <c r="E45" s="72">
        <v>434300</v>
      </c>
      <c r="F45" s="76">
        <f t="shared" si="2"/>
        <v>88.64531667789277</v>
      </c>
      <c r="G45" s="77"/>
      <c r="H45" s="77"/>
      <c r="I45" s="30"/>
      <c r="J45" s="77">
        <f t="shared" si="1"/>
        <v>434300</v>
      </c>
      <c r="K45" s="21"/>
    </row>
    <row r="46" spans="1:11" s="9" customFormat="1" ht="63" customHeight="1">
      <c r="A46" s="63" t="s">
        <v>63</v>
      </c>
      <c r="B46" s="31" t="s">
        <v>64</v>
      </c>
      <c r="C46" s="72">
        <v>135697220</v>
      </c>
      <c r="D46" s="72">
        <v>99413784.14</v>
      </c>
      <c r="E46" s="72">
        <v>94366005.62</v>
      </c>
      <c r="F46" s="76">
        <f t="shared" si="2"/>
        <v>94.92245611243261</v>
      </c>
      <c r="G46" s="77"/>
      <c r="H46" s="77"/>
      <c r="I46" s="30"/>
      <c r="J46" s="77">
        <f t="shared" si="1"/>
        <v>94366005.62</v>
      </c>
      <c r="K46" s="21"/>
    </row>
    <row r="47" spans="1:11" s="9" customFormat="1" ht="89.25" customHeight="1">
      <c r="A47" s="63" t="s">
        <v>65</v>
      </c>
      <c r="B47" s="31" t="s">
        <v>66</v>
      </c>
      <c r="C47" s="72">
        <v>4266000</v>
      </c>
      <c r="D47" s="72">
        <v>3179345.33</v>
      </c>
      <c r="E47" s="72">
        <v>3086895.78</v>
      </c>
      <c r="F47" s="76">
        <f t="shared" si="2"/>
        <v>97.09218281110721</v>
      </c>
      <c r="G47" s="77"/>
      <c r="H47" s="77"/>
      <c r="I47" s="30"/>
      <c r="J47" s="77">
        <f t="shared" si="1"/>
        <v>3086895.78</v>
      </c>
      <c r="K47" s="21"/>
    </row>
    <row r="48" spans="1:11" s="9" customFormat="1" ht="55.5" customHeight="1">
      <c r="A48" s="63" t="s">
        <v>67</v>
      </c>
      <c r="B48" s="31" t="s">
        <v>68</v>
      </c>
      <c r="C48" s="72">
        <v>27062400</v>
      </c>
      <c r="D48" s="72">
        <v>19981838.63</v>
      </c>
      <c r="E48" s="72">
        <v>19716929.34</v>
      </c>
      <c r="F48" s="76">
        <f t="shared" si="2"/>
        <v>98.67424967789363</v>
      </c>
      <c r="G48" s="77"/>
      <c r="H48" s="77"/>
      <c r="I48" s="30"/>
      <c r="J48" s="77">
        <f t="shared" si="1"/>
        <v>19716929.34</v>
      </c>
      <c r="K48" s="21"/>
    </row>
    <row r="49" spans="1:11" s="9" customFormat="1" ht="69" customHeight="1">
      <c r="A49" s="63" t="s">
        <v>69</v>
      </c>
      <c r="B49" s="31" t="s">
        <v>70</v>
      </c>
      <c r="C49" s="72">
        <v>2700000</v>
      </c>
      <c r="D49" s="72">
        <v>1514908</v>
      </c>
      <c r="E49" s="72">
        <v>910426.03</v>
      </c>
      <c r="F49" s="76">
        <f t="shared" si="2"/>
        <v>60.09777689470251</v>
      </c>
      <c r="G49" s="77"/>
      <c r="H49" s="77"/>
      <c r="I49" s="30"/>
      <c r="J49" s="77">
        <f t="shared" si="1"/>
        <v>910426.03</v>
      </c>
      <c r="K49" s="21"/>
    </row>
    <row r="50" spans="1:11" s="9" customFormat="1" ht="70.5" customHeight="1">
      <c r="A50" s="63" t="s">
        <v>71</v>
      </c>
      <c r="B50" s="31" t="s">
        <v>205</v>
      </c>
      <c r="C50" s="72">
        <v>39337958</v>
      </c>
      <c r="D50" s="72">
        <v>27679575.4</v>
      </c>
      <c r="E50" s="72">
        <v>24234589.87</v>
      </c>
      <c r="F50" s="76">
        <f t="shared" si="2"/>
        <v>87.55405211165198</v>
      </c>
      <c r="G50" s="77"/>
      <c r="H50" s="77"/>
      <c r="I50" s="30"/>
      <c r="J50" s="77">
        <f t="shared" si="1"/>
        <v>24234589.87</v>
      </c>
      <c r="K50" s="21"/>
    </row>
    <row r="51" spans="1:11" s="9" customFormat="1" ht="70.5" customHeight="1">
      <c r="A51" s="63">
        <v>3049</v>
      </c>
      <c r="B51" s="31" t="s">
        <v>244</v>
      </c>
      <c r="C51" s="72">
        <v>572760</v>
      </c>
      <c r="D51" s="72">
        <v>419440</v>
      </c>
      <c r="E51" s="72">
        <v>419362</v>
      </c>
      <c r="F51" s="76">
        <f t="shared" si="2"/>
        <v>99.98140377646386</v>
      </c>
      <c r="G51" s="77"/>
      <c r="H51" s="77"/>
      <c r="I51" s="30"/>
      <c r="J51" s="77">
        <f t="shared" si="1"/>
        <v>419362</v>
      </c>
      <c r="K51" s="21"/>
    </row>
    <row r="52" spans="1:10" ht="111.75" customHeight="1">
      <c r="A52" s="63" t="s">
        <v>72</v>
      </c>
      <c r="B52" s="31" t="s">
        <v>73</v>
      </c>
      <c r="C52" s="72">
        <v>179080</v>
      </c>
      <c r="D52" s="72">
        <v>134310</v>
      </c>
      <c r="E52" s="72">
        <v>134310</v>
      </c>
      <c r="F52" s="76">
        <f t="shared" si="2"/>
        <v>100</v>
      </c>
      <c r="G52" s="77"/>
      <c r="H52" s="77"/>
      <c r="I52" s="30"/>
      <c r="J52" s="77">
        <f t="shared" si="1"/>
        <v>134310</v>
      </c>
    </row>
    <row r="53" spans="1:11" s="9" customFormat="1" ht="100.5" customHeight="1">
      <c r="A53" s="63" t="s">
        <v>74</v>
      </c>
      <c r="B53" s="31" t="s">
        <v>75</v>
      </c>
      <c r="C53" s="72">
        <v>78472603.4</v>
      </c>
      <c r="D53" s="72">
        <v>56251010.52</v>
      </c>
      <c r="E53" s="72">
        <v>53698191.2</v>
      </c>
      <c r="F53" s="76">
        <f t="shared" si="2"/>
        <v>95.46173607122604</v>
      </c>
      <c r="G53" s="77"/>
      <c r="H53" s="77"/>
      <c r="I53" s="30"/>
      <c r="J53" s="77">
        <f t="shared" si="1"/>
        <v>53698191.2</v>
      </c>
      <c r="K53" s="21"/>
    </row>
    <row r="54" spans="1:11" s="9" customFormat="1" ht="81">
      <c r="A54" s="63">
        <v>3082</v>
      </c>
      <c r="B54" s="31" t="s">
        <v>188</v>
      </c>
      <c r="C54" s="72">
        <v>25694626.6</v>
      </c>
      <c r="D54" s="72">
        <v>17406861</v>
      </c>
      <c r="E54" s="72">
        <v>14256340</v>
      </c>
      <c r="F54" s="76">
        <f t="shared" si="2"/>
        <v>81.90069421476969</v>
      </c>
      <c r="G54" s="77"/>
      <c r="H54" s="77"/>
      <c r="I54" s="30"/>
      <c r="J54" s="77">
        <f t="shared" si="1"/>
        <v>14256340</v>
      </c>
      <c r="K54" s="21"/>
    </row>
    <row r="55" spans="1:11" s="9" customFormat="1" ht="108" customHeight="1">
      <c r="A55" s="63" t="s">
        <v>76</v>
      </c>
      <c r="B55" s="31" t="s">
        <v>77</v>
      </c>
      <c r="C55" s="72">
        <v>13918200</v>
      </c>
      <c r="D55" s="72">
        <v>9783256.24</v>
      </c>
      <c r="E55" s="72">
        <v>9113421.86</v>
      </c>
      <c r="F55" s="76">
        <f t="shared" si="2"/>
        <v>93.1532573248843</v>
      </c>
      <c r="G55" s="77"/>
      <c r="H55" s="77"/>
      <c r="I55" s="30"/>
      <c r="J55" s="77">
        <f t="shared" si="1"/>
        <v>9113421.86</v>
      </c>
      <c r="K55" s="21"/>
    </row>
    <row r="56" spans="1:11" s="9" customFormat="1" ht="167.25" customHeight="1">
      <c r="A56" s="63" t="s">
        <v>78</v>
      </c>
      <c r="B56" s="31" t="s">
        <v>79</v>
      </c>
      <c r="C56" s="72">
        <v>1200000</v>
      </c>
      <c r="D56" s="72">
        <v>952614.78</v>
      </c>
      <c r="E56" s="72">
        <v>952486.94</v>
      </c>
      <c r="F56" s="76">
        <f t="shared" si="2"/>
        <v>99.98658009484168</v>
      </c>
      <c r="G56" s="77"/>
      <c r="H56" s="77"/>
      <c r="I56" s="30"/>
      <c r="J56" s="77">
        <f t="shared" si="1"/>
        <v>952486.94</v>
      </c>
      <c r="K56" s="21"/>
    </row>
    <row r="57" spans="1:11" s="9" customFormat="1" ht="153.75" customHeight="1">
      <c r="A57" s="63" t="s">
        <v>80</v>
      </c>
      <c r="B57" s="31" t="s">
        <v>81</v>
      </c>
      <c r="C57" s="72">
        <v>264192</v>
      </c>
      <c r="D57" s="72">
        <v>220467.76</v>
      </c>
      <c r="E57" s="72">
        <v>219263.61</v>
      </c>
      <c r="F57" s="76">
        <f t="shared" si="2"/>
        <v>99.45382036811186</v>
      </c>
      <c r="G57" s="77"/>
      <c r="H57" s="77"/>
      <c r="I57" s="30"/>
      <c r="J57" s="77">
        <f t="shared" si="1"/>
        <v>219263.61</v>
      </c>
      <c r="K57" s="21"/>
    </row>
    <row r="58" spans="1:11" s="9" customFormat="1" ht="147" customHeight="1">
      <c r="A58" s="99">
        <v>3086</v>
      </c>
      <c r="B58" s="68" t="s">
        <v>245</v>
      </c>
      <c r="C58" s="88">
        <v>249988</v>
      </c>
      <c r="D58" s="88">
        <v>140463</v>
      </c>
      <c r="E58" s="88">
        <v>117461.82</v>
      </c>
      <c r="F58" s="90">
        <f t="shared" si="2"/>
        <v>83.62474103500567</v>
      </c>
      <c r="G58" s="88"/>
      <c r="H58" s="88"/>
      <c r="I58" s="90"/>
      <c r="J58" s="92">
        <f t="shared" si="1"/>
        <v>117461.82</v>
      </c>
      <c r="K58" s="21"/>
    </row>
    <row r="59" spans="1:11" s="9" customFormat="1" ht="129" customHeight="1">
      <c r="A59" s="89"/>
      <c r="B59" s="67" t="s">
        <v>246</v>
      </c>
      <c r="C59" s="89"/>
      <c r="D59" s="89"/>
      <c r="E59" s="89"/>
      <c r="F59" s="91"/>
      <c r="G59" s="89"/>
      <c r="H59" s="89"/>
      <c r="I59" s="91"/>
      <c r="J59" s="93"/>
      <c r="K59" s="21"/>
    </row>
    <row r="60" spans="1:11" s="9" customFormat="1" ht="40.5">
      <c r="A60" s="63">
        <v>3087</v>
      </c>
      <c r="B60" s="31" t="s">
        <v>247</v>
      </c>
      <c r="C60" s="72">
        <v>21208032</v>
      </c>
      <c r="D60" s="72">
        <v>14460781.04</v>
      </c>
      <c r="E60" s="72">
        <v>11559199.28</v>
      </c>
      <c r="F60" s="76">
        <f t="shared" si="2"/>
        <v>79.93481989683733</v>
      </c>
      <c r="G60" s="77"/>
      <c r="H60" s="77"/>
      <c r="I60" s="30"/>
      <c r="J60" s="77">
        <f t="shared" si="1"/>
        <v>11559199.28</v>
      </c>
      <c r="K60" s="21"/>
    </row>
    <row r="61" spans="1:10" ht="104.25" customHeight="1">
      <c r="A61" s="63" t="s">
        <v>82</v>
      </c>
      <c r="B61" s="31" t="s">
        <v>83</v>
      </c>
      <c r="C61" s="72">
        <v>117846</v>
      </c>
      <c r="D61" s="72">
        <v>100436</v>
      </c>
      <c r="E61" s="72">
        <v>84939</v>
      </c>
      <c r="F61" s="76">
        <f t="shared" si="2"/>
        <v>84.57027360707316</v>
      </c>
      <c r="G61" s="77"/>
      <c r="H61" s="77"/>
      <c r="I61" s="30"/>
      <c r="J61" s="77">
        <f t="shared" si="1"/>
        <v>84939</v>
      </c>
    </row>
    <row r="62" spans="1:11" s="9" customFormat="1" ht="159" customHeight="1">
      <c r="A62" s="63" t="s">
        <v>84</v>
      </c>
      <c r="B62" s="31" t="s">
        <v>206</v>
      </c>
      <c r="C62" s="72">
        <v>17985684</v>
      </c>
      <c r="D62" s="72">
        <v>13346752</v>
      </c>
      <c r="E62" s="72">
        <v>12374113.94</v>
      </c>
      <c r="F62" s="76">
        <f t="shared" si="2"/>
        <v>92.71254864104765</v>
      </c>
      <c r="G62" s="77">
        <v>379723.69</v>
      </c>
      <c r="H62" s="77">
        <v>201961.99</v>
      </c>
      <c r="I62" s="30">
        <f>H62/G62*100</f>
        <v>53.18656573678613</v>
      </c>
      <c r="J62" s="77">
        <f t="shared" si="1"/>
        <v>12576075.93</v>
      </c>
      <c r="K62" s="21"/>
    </row>
    <row r="63" spans="1:11" s="9" customFormat="1" ht="93" customHeight="1">
      <c r="A63" s="63" t="s">
        <v>85</v>
      </c>
      <c r="B63" s="31" t="s">
        <v>207</v>
      </c>
      <c r="C63" s="72">
        <v>5357323</v>
      </c>
      <c r="D63" s="72">
        <v>3893993</v>
      </c>
      <c r="E63" s="72">
        <v>3525353.39</v>
      </c>
      <c r="F63" s="76">
        <f t="shared" si="2"/>
        <v>90.53312088645255</v>
      </c>
      <c r="G63" s="77">
        <v>337716.52</v>
      </c>
      <c r="H63" s="77">
        <v>324862.3</v>
      </c>
      <c r="I63" s="30">
        <f>H63/G63*100</f>
        <v>96.19378406481269</v>
      </c>
      <c r="J63" s="77">
        <f t="shared" si="1"/>
        <v>3850215.69</v>
      </c>
      <c r="K63" s="21"/>
    </row>
    <row r="64" spans="1:11" s="9" customFormat="1" ht="100.5" customHeight="1">
      <c r="A64" s="63" t="s">
        <v>86</v>
      </c>
      <c r="B64" s="31" t="s">
        <v>208</v>
      </c>
      <c r="C64" s="72">
        <v>3393343</v>
      </c>
      <c r="D64" s="72">
        <v>2582420</v>
      </c>
      <c r="E64" s="72">
        <v>2380047.3</v>
      </c>
      <c r="F64" s="76">
        <f t="shared" si="2"/>
        <v>92.16344746400662</v>
      </c>
      <c r="G64" s="77">
        <v>53278</v>
      </c>
      <c r="H64" s="77">
        <v>43867.76</v>
      </c>
      <c r="I64" s="30">
        <f>H64/G64*100</f>
        <v>82.33747513044784</v>
      </c>
      <c r="J64" s="77">
        <f t="shared" si="1"/>
        <v>2423915.0599999996</v>
      </c>
      <c r="K64" s="21"/>
    </row>
    <row r="65" spans="1:11" s="9" customFormat="1" ht="117" customHeight="1">
      <c r="A65" s="63" t="s">
        <v>87</v>
      </c>
      <c r="B65" s="31" t="s">
        <v>209</v>
      </c>
      <c r="C65" s="72">
        <v>1225790</v>
      </c>
      <c r="D65" s="72">
        <v>1195790</v>
      </c>
      <c r="E65" s="72">
        <v>1153801.38</v>
      </c>
      <c r="F65" s="76">
        <f t="shared" si="2"/>
        <v>96.48862927437091</v>
      </c>
      <c r="G65" s="77"/>
      <c r="H65" s="77"/>
      <c r="I65" s="30"/>
      <c r="J65" s="77">
        <f t="shared" si="1"/>
        <v>1153801.38</v>
      </c>
      <c r="K65" s="21"/>
    </row>
    <row r="66" spans="1:12" s="9" customFormat="1" ht="95.25" customHeight="1">
      <c r="A66" s="63" t="s">
        <v>88</v>
      </c>
      <c r="B66" s="31" t="s">
        <v>89</v>
      </c>
      <c r="C66" s="72">
        <v>3279368</v>
      </c>
      <c r="D66" s="72">
        <v>2421610</v>
      </c>
      <c r="E66" s="72">
        <v>2175301.41</v>
      </c>
      <c r="F66" s="76">
        <f t="shared" si="2"/>
        <v>89.82872593026954</v>
      </c>
      <c r="G66" s="77">
        <v>1468936</v>
      </c>
      <c r="H66" s="77">
        <v>1196070.18</v>
      </c>
      <c r="I66" s="30">
        <f>H66/G66*100</f>
        <v>81.42425401787415</v>
      </c>
      <c r="J66" s="77">
        <f t="shared" si="1"/>
        <v>3371371.59</v>
      </c>
      <c r="K66" s="37"/>
      <c r="L66" s="38"/>
    </row>
    <row r="67" spans="1:11" s="9" customFormat="1" ht="66.75" customHeight="1">
      <c r="A67" s="63" t="s">
        <v>90</v>
      </c>
      <c r="B67" s="31" t="s">
        <v>91</v>
      </c>
      <c r="C67" s="72">
        <v>6305396</v>
      </c>
      <c r="D67" s="72">
        <v>4553401</v>
      </c>
      <c r="E67" s="72">
        <v>3596751.11</v>
      </c>
      <c r="F67" s="76">
        <f t="shared" si="2"/>
        <v>78.99043176737564</v>
      </c>
      <c r="G67" s="77">
        <v>1366703</v>
      </c>
      <c r="H67" s="77">
        <v>1236468.16</v>
      </c>
      <c r="I67" s="30">
        <f>H67/G67*100</f>
        <v>90.47087479869437</v>
      </c>
      <c r="J67" s="77">
        <f t="shared" si="1"/>
        <v>4833219.27</v>
      </c>
      <c r="K67" s="21"/>
    </row>
    <row r="68" spans="1:11" s="9" customFormat="1" ht="116.25" customHeight="1">
      <c r="A68" s="63">
        <v>3140</v>
      </c>
      <c r="B68" s="31" t="s">
        <v>248</v>
      </c>
      <c r="C68" s="72">
        <v>1925000</v>
      </c>
      <c r="D68" s="72">
        <v>1925000</v>
      </c>
      <c r="E68" s="72">
        <v>1908500</v>
      </c>
      <c r="F68" s="76">
        <f t="shared" si="2"/>
        <v>99.14285714285714</v>
      </c>
      <c r="G68" s="77"/>
      <c r="H68" s="77"/>
      <c r="I68" s="30"/>
      <c r="J68" s="77">
        <f t="shared" si="1"/>
        <v>1908500</v>
      </c>
      <c r="K68" s="21"/>
    </row>
    <row r="69" spans="1:10" ht="207" customHeight="1">
      <c r="A69" s="63" t="s">
        <v>92</v>
      </c>
      <c r="B69" s="31" t="s">
        <v>93</v>
      </c>
      <c r="C69" s="72">
        <v>1554600</v>
      </c>
      <c r="D69" s="72">
        <v>1165954</v>
      </c>
      <c r="E69" s="72">
        <v>905048.99</v>
      </c>
      <c r="F69" s="76">
        <f t="shared" si="2"/>
        <v>77.62304430534995</v>
      </c>
      <c r="G69" s="77"/>
      <c r="H69" s="77"/>
      <c r="I69" s="30"/>
      <c r="J69" s="77">
        <f t="shared" si="1"/>
        <v>905048.99</v>
      </c>
    </row>
    <row r="70" spans="1:11" s="9" customFormat="1" ht="142.5" customHeight="1">
      <c r="A70" s="63" t="s">
        <v>94</v>
      </c>
      <c r="B70" s="31" t="s">
        <v>95</v>
      </c>
      <c r="C70" s="72">
        <v>135534</v>
      </c>
      <c r="D70" s="72">
        <v>135534</v>
      </c>
      <c r="E70" s="72">
        <v>61056.67</v>
      </c>
      <c r="F70" s="76">
        <f>E70/D70*100</f>
        <v>45.048969262325315</v>
      </c>
      <c r="G70" s="77"/>
      <c r="H70" s="77"/>
      <c r="I70" s="30"/>
      <c r="J70" s="77">
        <f t="shared" si="1"/>
        <v>61056.67</v>
      </c>
      <c r="K70" s="21"/>
    </row>
    <row r="71" spans="1:11" s="9" customFormat="1" ht="63" customHeight="1">
      <c r="A71" s="63" t="s">
        <v>96</v>
      </c>
      <c r="B71" s="31" t="s">
        <v>97</v>
      </c>
      <c r="C71" s="72">
        <v>168</v>
      </c>
      <c r="D71" s="72">
        <v>168</v>
      </c>
      <c r="E71" s="72">
        <v>0</v>
      </c>
      <c r="F71" s="76">
        <f>E71/D71*100</f>
        <v>0</v>
      </c>
      <c r="G71" s="77"/>
      <c r="H71" s="77"/>
      <c r="I71" s="30"/>
      <c r="J71" s="77">
        <f t="shared" si="1"/>
        <v>0</v>
      </c>
      <c r="K71" s="21"/>
    </row>
    <row r="72" spans="1:10" ht="180" customHeight="1">
      <c r="A72" s="63" t="s">
        <v>98</v>
      </c>
      <c r="B72" s="31" t="s">
        <v>210</v>
      </c>
      <c r="C72" s="72">
        <v>1808500</v>
      </c>
      <c r="D72" s="72">
        <v>1386510</v>
      </c>
      <c r="E72" s="72">
        <v>1386490.07</v>
      </c>
      <c r="F72" s="76">
        <f t="shared" si="2"/>
        <v>99.99856257798358</v>
      </c>
      <c r="G72" s="77"/>
      <c r="H72" s="77"/>
      <c r="I72" s="30"/>
      <c r="J72" s="77">
        <f t="shared" si="1"/>
        <v>1386490.07</v>
      </c>
    </row>
    <row r="73" spans="1:11" s="9" customFormat="1" ht="131.25" customHeight="1">
      <c r="A73" s="63" t="s">
        <v>99</v>
      </c>
      <c r="B73" s="31" t="s">
        <v>100</v>
      </c>
      <c r="C73" s="72">
        <v>550000</v>
      </c>
      <c r="D73" s="72">
        <v>520863</v>
      </c>
      <c r="E73" s="72">
        <v>450515.44</v>
      </c>
      <c r="F73" s="76">
        <f t="shared" si="2"/>
        <v>86.49403777960808</v>
      </c>
      <c r="G73" s="77"/>
      <c r="H73" s="77"/>
      <c r="I73" s="30"/>
      <c r="J73" s="77">
        <f t="shared" si="1"/>
        <v>450515.44</v>
      </c>
      <c r="K73" s="21"/>
    </row>
    <row r="74" spans="1:11" s="9" customFormat="1" ht="131.25" customHeight="1">
      <c r="A74" s="63">
        <v>3210</v>
      </c>
      <c r="B74" s="31" t="s">
        <v>193</v>
      </c>
      <c r="C74" s="72">
        <v>250000</v>
      </c>
      <c r="D74" s="72">
        <v>210000</v>
      </c>
      <c r="E74" s="72">
        <v>180928.5</v>
      </c>
      <c r="F74" s="76">
        <f t="shared" si="2"/>
        <v>86.15642857142856</v>
      </c>
      <c r="G74" s="77">
        <v>179508.73</v>
      </c>
      <c r="H74" s="77">
        <v>179508.73</v>
      </c>
      <c r="I74" s="30">
        <f>H74/G74*100</f>
        <v>100</v>
      </c>
      <c r="J74" s="77">
        <f aca="true" t="shared" si="5" ref="J74:J80">H74+E74</f>
        <v>360437.23</v>
      </c>
      <c r="K74" s="21"/>
    </row>
    <row r="75" spans="1:11" s="9" customFormat="1" ht="141.75">
      <c r="A75" s="99">
        <v>3221</v>
      </c>
      <c r="B75" s="83" t="s">
        <v>258</v>
      </c>
      <c r="C75" s="88"/>
      <c r="D75" s="88"/>
      <c r="E75" s="88"/>
      <c r="F75" s="88"/>
      <c r="G75" s="88">
        <v>5371203.12</v>
      </c>
      <c r="H75" s="88">
        <v>5371203.12</v>
      </c>
      <c r="I75" s="122">
        <f aca="true" t="shared" si="6" ref="I75:I80">H75/G75*100</f>
        <v>100</v>
      </c>
      <c r="J75" s="88">
        <f t="shared" si="5"/>
        <v>5371203.12</v>
      </c>
      <c r="K75" s="21"/>
    </row>
    <row r="76" spans="1:11" s="9" customFormat="1" ht="141.75">
      <c r="A76" s="120"/>
      <c r="B76" s="83" t="s">
        <v>259</v>
      </c>
      <c r="C76" s="120"/>
      <c r="D76" s="120"/>
      <c r="E76" s="120"/>
      <c r="F76" s="120"/>
      <c r="G76" s="120"/>
      <c r="H76" s="120"/>
      <c r="I76" s="123" t="e">
        <f t="shared" si="6"/>
        <v>#DIV/0!</v>
      </c>
      <c r="J76" s="120">
        <f t="shared" si="5"/>
        <v>0</v>
      </c>
      <c r="K76" s="21"/>
    </row>
    <row r="77" spans="1:11" s="9" customFormat="1" ht="121.5">
      <c r="A77" s="121"/>
      <c r="B77" s="84" t="s">
        <v>260</v>
      </c>
      <c r="C77" s="121"/>
      <c r="D77" s="121"/>
      <c r="E77" s="121"/>
      <c r="F77" s="121"/>
      <c r="G77" s="121"/>
      <c r="H77" s="121"/>
      <c r="I77" s="124" t="e">
        <f t="shared" si="6"/>
        <v>#DIV/0!</v>
      </c>
      <c r="J77" s="121">
        <f t="shared" si="5"/>
        <v>0</v>
      </c>
      <c r="K77" s="21"/>
    </row>
    <row r="78" spans="1:11" s="9" customFormat="1" ht="162">
      <c r="A78" s="99">
        <v>3223</v>
      </c>
      <c r="B78" s="85" t="s">
        <v>261</v>
      </c>
      <c r="C78" s="88"/>
      <c r="D78" s="88"/>
      <c r="E78" s="88"/>
      <c r="F78" s="88"/>
      <c r="G78" s="88">
        <v>7952988.36</v>
      </c>
      <c r="H78" s="88">
        <v>7945550.02</v>
      </c>
      <c r="I78" s="122">
        <f t="shared" si="6"/>
        <v>99.9064711318149</v>
      </c>
      <c r="J78" s="88">
        <f t="shared" si="5"/>
        <v>7945550.02</v>
      </c>
      <c r="K78" s="21"/>
    </row>
    <row r="79" spans="1:11" s="9" customFormat="1" ht="141.75">
      <c r="A79" s="120"/>
      <c r="B79" s="84" t="s">
        <v>262</v>
      </c>
      <c r="C79" s="120"/>
      <c r="D79" s="120"/>
      <c r="E79" s="120"/>
      <c r="F79" s="120"/>
      <c r="G79" s="120"/>
      <c r="H79" s="120"/>
      <c r="I79" s="123" t="e">
        <f t="shared" si="6"/>
        <v>#DIV/0!</v>
      </c>
      <c r="J79" s="120">
        <f t="shared" si="5"/>
        <v>0</v>
      </c>
      <c r="K79" s="21"/>
    </row>
    <row r="80" spans="1:11" s="9" customFormat="1" ht="40.5">
      <c r="A80" s="121"/>
      <c r="B80" s="84" t="s">
        <v>263</v>
      </c>
      <c r="C80" s="121"/>
      <c r="D80" s="121"/>
      <c r="E80" s="121"/>
      <c r="F80" s="121"/>
      <c r="G80" s="121"/>
      <c r="H80" s="121"/>
      <c r="I80" s="124" t="e">
        <f t="shared" si="6"/>
        <v>#DIV/0!</v>
      </c>
      <c r="J80" s="121">
        <f t="shared" si="5"/>
        <v>0</v>
      </c>
      <c r="K80" s="21"/>
    </row>
    <row r="81" spans="1:10" ht="165.75" customHeight="1">
      <c r="A81" s="99" t="s">
        <v>101</v>
      </c>
      <c r="B81" s="61" t="s">
        <v>211</v>
      </c>
      <c r="C81" s="88">
        <v>1030700</v>
      </c>
      <c r="D81" s="88">
        <v>756980</v>
      </c>
      <c r="E81" s="88">
        <v>461361.1</v>
      </c>
      <c r="F81" s="90">
        <f t="shared" si="2"/>
        <v>60.947594388226904</v>
      </c>
      <c r="G81" s="88"/>
      <c r="H81" s="88"/>
      <c r="I81" s="90"/>
      <c r="J81" s="88">
        <f t="shared" si="1"/>
        <v>461361.1</v>
      </c>
    </row>
    <row r="82" spans="1:10" ht="123" customHeight="1">
      <c r="A82" s="113"/>
      <c r="B82" s="62" t="s">
        <v>212</v>
      </c>
      <c r="C82" s="113"/>
      <c r="D82" s="113"/>
      <c r="E82" s="113"/>
      <c r="F82" s="114"/>
      <c r="G82" s="113"/>
      <c r="H82" s="113"/>
      <c r="I82" s="114"/>
      <c r="J82" s="113"/>
    </row>
    <row r="83" spans="1:10" ht="34.5" customHeight="1">
      <c r="A83" s="89"/>
      <c r="B83" s="62" t="s">
        <v>213</v>
      </c>
      <c r="C83" s="89"/>
      <c r="D83" s="89"/>
      <c r="E83" s="89"/>
      <c r="F83" s="91"/>
      <c r="G83" s="89"/>
      <c r="H83" s="89"/>
      <c r="I83" s="91"/>
      <c r="J83" s="89"/>
    </row>
    <row r="84" spans="1:14" s="9" customFormat="1" ht="115.5" customHeight="1">
      <c r="A84" s="63" t="s">
        <v>102</v>
      </c>
      <c r="B84" s="58" t="s">
        <v>103</v>
      </c>
      <c r="C84" s="72">
        <v>5249475</v>
      </c>
      <c r="D84" s="72">
        <v>4162087</v>
      </c>
      <c r="E84" s="72">
        <v>3925021.63</v>
      </c>
      <c r="F84" s="76">
        <f t="shared" si="2"/>
        <v>94.30417072012189</v>
      </c>
      <c r="G84" s="77">
        <v>3147176.94</v>
      </c>
      <c r="H84" s="77">
        <v>2746609.63</v>
      </c>
      <c r="I84" s="30">
        <f>H84/G84*100</f>
        <v>87.27217065844414</v>
      </c>
      <c r="J84" s="77">
        <f t="shared" si="1"/>
        <v>6671631.26</v>
      </c>
      <c r="K84" s="35"/>
      <c r="L84" s="35"/>
      <c r="M84" s="36"/>
      <c r="N84" s="36"/>
    </row>
    <row r="85" spans="1:11" s="9" customFormat="1" ht="81.75" customHeight="1">
      <c r="A85" s="63" t="s">
        <v>104</v>
      </c>
      <c r="B85" s="58" t="s">
        <v>105</v>
      </c>
      <c r="C85" s="72">
        <v>23685540</v>
      </c>
      <c r="D85" s="72">
        <v>22673666</v>
      </c>
      <c r="E85" s="72">
        <v>21089422.69</v>
      </c>
      <c r="F85" s="76">
        <f t="shared" si="2"/>
        <v>93.01284887057965</v>
      </c>
      <c r="G85" s="77">
        <v>419000</v>
      </c>
      <c r="H85" s="77">
        <v>162172.53</v>
      </c>
      <c r="I85" s="30">
        <f>H85/G85*100</f>
        <v>38.704661097852025</v>
      </c>
      <c r="J85" s="77">
        <f t="shared" si="1"/>
        <v>21251595.220000003</v>
      </c>
      <c r="K85" s="21"/>
    </row>
    <row r="86" spans="1:11" ht="20.25">
      <c r="A86" s="64" t="s">
        <v>106</v>
      </c>
      <c r="B86" s="65" t="s">
        <v>107</v>
      </c>
      <c r="C86" s="66">
        <f>SUM(C87:C92)</f>
        <v>35143664</v>
      </c>
      <c r="D86" s="66">
        <f>SUM(D87:D92)</f>
        <v>27798126.740000002</v>
      </c>
      <c r="E86" s="66">
        <f>SUM(E87:E92)</f>
        <v>26043084.990000002</v>
      </c>
      <c r="F86" s="69">
        <f>E86/D86*100</f>
        <v>93.68647475272284</v>
      </c>
      <c r="G86" s="66">
        <f>SUM(G87:G92)</f>
        <v>8765938.08</v>
      </c>
      <c r="H86" s="66">
        <f>SUM(H87:H92)</f>
        <v>7204757.210000001</v>
      </c>
      <c r="I86" s="69">
        <f>H86/G86*100</f>
        <v>82.1903730581679</v>
      </c>
      <c r="J86" s="66">
        <f>J87+J88+J89+J90+J91+J92</f>
        <v>33247842.200000003</v>
      </c>
      <c r="K86" s="3" t="b">
        <f>J86=E86+H86</f>
        <v>1</v>
      </c>
    </row>
    <row r="87" spans="1:10" ht="20.25">
      <c r="A87" s="63" t="s">
        <v>108</v>
      </c>
      <c r="B87" s="31" t="s">
        <v>109</v>
      </c>
      <c r="C87" s="72">
        <v>726700</v>
      </c>
      <c r="D87" s="72">
        <v>545400</v>
      </c>
      <c r="E87" s="72">
        <v>528590.12</v>
      </c>
      <c r="F87" s="76">
        <f t="shared" si="2"/>
        <v>96.91788045471213</v>
      </c>
      <c r="G87" s="77"/>
      <c r="H87" s="77"/>
      <c r="I87" s="30"/>
      <c r="J87" s="77">
        <f t="shared" si="1"/>
        <v>528590.12</v>
      </c>
    </row>
    <row r="88" spans="1:10" ht="20.25">
      <c r="A88" s="63" t="s">
        <v>110</v>
      </c>
      <c r="B88" s="31" t="s">
        <v>111</v>
      </c>
      <c r="C88" s="72">
        <v>7796525</v>
      </c>
      <c r="D88" s="72">
        <v>5744925</v>
      </c>
      <c r="E88" s="72">
        <v>5538054.92</v>
      </c>
      <c r="F88" s="76">
        <f t="shared" si="2"/>
        <v>96.3990812760828</v>
      </c>
      <c r="G88" s="77">
        <v>824359.17</v>
      </c>
      <c r="H88" s="77">
        <v>646922.61</v>
      </c>
      <c r="I88" s="30">
        <f aca="true" t="shared" si="7" ref="I88:I93">H88/G88*100</f>
        <v>78.47581898069987</v>
      </c>
      <c r="J88" s="77">
        <f t="shared" si="1"/>
        <v>6184977.53</v>
      </c>
    </row>
    <row r="89" spans="1:10" ht="20.25">
      <c r="A89" s="63" t="s">
        <v>112</v>
      </c>
      <c r="B89" s="31" t="s">
        <v>214</v>
      </c>
      <c r="C89" s="72">
        <v>1220535</v>
      </c>
      <c r="D89" s="72">
        <v>870088</v>
      </c>
      <c r="E89" s="72">
        <v>764829.41</v>
      </c>
      <c r="F89" s="76">
        <f t="shared" si="2"/>
        <v>87.9025351458703</v>
      </c>
      <c r="G89" s="77">
        <v>5082500</v>
      </c>
      <c r="H89" s="77">
        <v>4645687.53</v>
      </c>
      <c r="I89" s="30">
        <f t="shared" si="7"/>
        <v>91.40555887850468</v>
      </c>
      <c r="J89" s="77">
        <f t="shared" si="1"/>
        <v>5410516.94</v>
      </c>
    </row>
    <row r="90" spans="1:10" ht="113.25" customHeight="1">
      <c r="A90" s="63" t="s">
        <v>113</v>
      </c>
      <c r="B90" s="31" t="s">
        <v>114</v>
      </c>
      <c r="C90" s="72">
        <v>5816142</v>
      </c>
      <c r="D90" s="72">
        <v>4355762.74</v>
      </c>
      <c r="E90" s="72">
        <v>4093229.72</v>
      </c>
      <c r="F90" s="76">
        <f t="shared" si="2"/>
        <v>93.97274287717518</v>
      </c>
      <c r="G90" s="77">
        <v>1555400</v>
      </c>
      <c r="H90" s="77">
        <v>640097.4</v>
      </c>
      <c r="I90" s="30">
        <f t="shared" si="7"/>
        <v>41.15323389481805</v>
      </c>
      <c r="J90" s="77">
        <f aca="true" t="shared" si="8" ref="J90:J147">H90+E90</f>
        <v>4733327.12</v>
      </c>
    </row>
    <row r="91" spans="1:11" s="9" customFormat="1" ht="75.75" customHeight="1">
      <c r="A91" s="63" t="s">
        <v>115</v>
      </c>
      <c r="B91" s="31" t="s">
        <v>215</v>
      </c>
      <c r="C91" s="72">
        <v>13283762</v>
      </c>
      <c r="D91" s="72">
        <v>10166208</v>
      </c>
      <c r="E91" s="72">
        <v>10024924.08</v>
      </c>
      <c r="F91" s="76">
        <f t="shared" si="2"/>
        <v>98.61025940055525</v>
      </c>
      <c r="G91" s="77">
        <v>481192.91</v>
      </c>
      <c r="H91" s="77">
        <v>449564.17</v>
      </c>
      <c r="I91" s="30">
        <f t="shared" si="7"/>
        <v>93.42701454183936</v>
      </c>
      <c r="J91" s="77">
        <f t="shared" si="8"/>
        <v>10474488.25</v>
      </c>
      <c r="K91" s="21"/>
    </row>
    <row r="92" spans="1:11" s="9" customFormat="1" ht="54" customHeight="1">
      <c r="A92" s="63" t="s">
        <v>116</v>
      </c>
      <c r="B92" s="31" t="s">
        <v>117</v>
      </c>
      <c r="C92" s="72">
        <v>6300000</v>
      </c>
      <c r="D92" s="72">
        <v>6115743</v>
      </c>
      <c r="E92" s="72">
        <v>5093456.74</v>
      </c>
      <c r="F92" s="76">
        <f t="shared" si="2"/>
        <v>83.28434893356376</v>
      </c>
      <c r="G92" s="77">
        <v>822486</v>
      </c>
      <c r="H92" s="77">
        <v>822485.5</v>
      </c>
      <c r="I92" s="30">
        <f t="shared" si="7"/>
        <v>99.9999392086917</v>
      </c>
      <c r="J92" s="77">
        <f t="shared" si="8"/>
        <v>5915942.24</v>
      </c>
      <c r="K92" s="21"/>
    </row>
    <row r="93" spans="1:11" ht="20.25">
      <c r="A93" s="64" t="s">
        <v>118</v>
      </c>
      <c r="B93" s="65" t="s">
        <v>119</v>
      </c>
      <c r="C93" s="66">
        <f>SUM(C94:C102)</f>
        <v>37774270</v>
      </c>
      <c r="D93" s="66">
        <f>SUM(D94:D102)</f>
        <v>30377600</v>
      </c>
      <c r="E93" s="66">
        <f>SUM(E94:E102)</f>
        <v>28701962.75</v>
      </c>
      <c r="F93" s="69">
        <f aca="true" t="shared" si="9" ref="F93:F106">E93/D93*100</f>
        <v>94.48397091936164</v>
      </c>
      <c r="G93" s="66">
        <f>SUM(G94:G102)</f>
        <v>57539596.18</v>
      </c>
      <c r="H93" s="66">
        <f>SUM(H94:H102)</f>
        <v>27355999.029999997</v>
      </c>
      <c r="I93" s="69">
        <f t="shared" si="7"/>
        <v>47.54291104932811</v>
      </c>
      <c r="J93" s="66">
        <f>J94+J95+J96+J97+J98+J101+J102+J100+J99</f>
        <v>56057961.78</v>
      </c>
      <c r="K93" s="3" t="b">
        <f>J93=E93+H93</f>
        <v>1</v>
      </c>
    </row>
    <row r="94" spans="1:11" s="9" customFormat="1" ht="113.25" customHeight="1">
      <c r="A94" s="63" t="s">
        <v>120</v>
      </c>
      <c r="B94" s="31" t="s">
        <v>121</v>
      </c>
      <c r="C94" s="72">
        <v>10046475</v>
      </c>
      <c r="D94" s="72">
        <v>8696719</v>
      </c>
      <c r="E94" s="72">
        <v>8335065.8</v>
      </c>
      <c r="F94" s="76">
        <f t="shared" si="9"/>
        <v>95.84149838577054</v>
      </c>
      <c r="G94" s="77"/>
      <c r="H94" s="77"/>
      <c r="I94" s="30"/>
      <c r="J94" s="77">
        <f t="shared" si="8"/>
        <v>8335065.8</v>
      </c>
      <c r="K94" s="21"/>
    </row>
    <row r="95" spans="1:11" s="9" customFormat="1" ht="90.75" customHeight="1">
      <c r="A95" s="63" t="s">
        <v>122</v>
      </c>
      <c r="B95" s="31" t="s">
        <v>123</v>
      </c>
      <c r="C95" s="72">
        <v>1757513</v>
      </c>
      <c r="D95" s="72">
        <v>1404850</v>
      </c>
      <c r="E95" s="72">
        <v>1336513.91</v>
      </c>
      <c r="F95" s="76">
        <f t="shared" si="9"/>
        <v>95.13570203224543</v>
      </c>
      <c r="G95" s="77"/>
      <c r="H95" s="77"/>
      <c r="I95" s="30"/>
      <c r="J95" s="77">
        <f t="shared" si="8"/>
        <v>1336513.91</v>
      </c>
      <c r="K95" s="21"/>
    </row>
    <row r="96" spans="1:11" s="9" customFormat="1" ht="118.5" customHeight="1">
      <c r="A96" s="63" t="s">
        <v>124</v>
      </c>
      <c r="B96" s="31" t="s">
        <v>125</v>
      </c>
      <c r="C96" s="72">
        <v>53014</v>
      </c>
      <c r="D96" s="72">
        <v>40240</v>
      </c>
      <c r="E96" s="72">
        <v>540</v>
      </c>
      <c r="F96" s="76">
        <f t="shared" si="9"/>
        <v>1.341948310139165</v>
      </c>
      <c r="G96" s="77"/>
      <c r="H96" s="77"/>
      <c r="I96" s="30"/>
      <c r="J96" s="77">
        <f t="shared" si="8"/>
        <v>540</v>
      </c>
      <c r="K96" s="3"/>
    </row>
    <row r="97" spans="1:11" s="9" customFormat="1" ht="100.5" customHeight="1">
      <c r="A97" s="63" t="s">
        <v>126</v>
      </c>
      <c r="B97" s="31" t="s">
        <v>127</v>
      </c>
      <c r="C97" s="72">
        <v>18741107</v>
      </c>
      <c r="D97" s="72">
        <v>14492426</v>
      </c>
      <c r="E97" s="72">
        <v>13949963.16</v>
      </c>
      <c r="F97" s="76">
        <f t="shared" si="9"/>
        <v>96.25692178797394</v>
      </c>
      <c r="G97" s="77">
        <v>2210596.18</v>
      </c>
      <c r="H97" s="77">
        <v>1491602.04</v>
      </c>
      <c r="I97" s="30">
        <f>H97/G97*100</f>
        <v>67.47510257617472</v>
      </c>
      <c r="J97" s="77">
        <f t="shared" si="8"/>
        <v>15441565.2</v>
      </c>
      <c r="K97" s="21"/>
    </row>
    <row r="98" spans="1:11" s="9" customFormat="1" ht="114.75" customHeight="1">
      <c r="A98" s="63" t="s">
        <v>128</v>
      </c>
      <c r="B98" s="31" t="s">
        <v>129</v>
      </c>
      <c r="C98" s="72">
        <v>4254685</v>
      </c>
      <c r="D98" s="72">
        <v>3379170</v>
      </c>
      <c r="E98" s="72">
        <v>3049051.41</v>
      </c>
      <c r="F98" s="76">
        <f t="shared" si="9"/>
        <v>90.23077885989755</v>
      </c>
      <c r="G98" s="77"/>
      <c r="H98" s="77"/>
      <c r="I98" s="30"/>
      <c r="J98" s="77">
        <f>H98+E98</f>
        <v>3049051.41</v>
      </c>
      <c r="K98" s="21"/>
    </row>
    <row r="99" spans="1:11" s="9" customFormat="1" ht="114.75" customHeight="1">
      <c r="A99" s="63">
        <v>5043</v>
      </c>
      <c r="B99" s="31" t="s">
        <v>252</v>
      </c>
      <c r="C99" s="72"/>
      <c r="D99" s="72"/>
      <c r="E99" s="72"/>
      <c r="F99" s="76"/>
      <c r="G99" s="77">
        <v>55287000</v>
      </c>
      <c r="H99" s="77">
        <v>25852741.9</v>
      </c>
      <c r="I99" s="30">
        <f>H99/G99*100</f>
        <v>46.760977987592014</v>
      </c>
      <c r="J99" s="77">
        <f>H99+E99</f>
        <v>25852741.9</v>
      </c>
      <c r="K99" s="21"/>
    </row>
    <row r="100" spans="1:11" s="9" customFormat="1" ht="114.75" customHeight="1">
      <c r="A100" s="63">
        <v>5052</v>
      </c>
      <c r="B100" s="31" t="s">
        <v>249</v>
      </c>
      <c r="C100" s="72">
        <v>68296</v>
      </c>
      <c r="D100" s="72">
        <v>68296</v>
      </c>
      <c r="E100" s="72">
        <v>0</v>
      </c>
      <c r="F100" s="76">
        <f t="shared" si="9"/>
        <v>0</v>
      </c>
      <c r="G100" s="77"/>
      <c r="H100" s="77"/>
      <c r="I100" s="30"/>
      <c r="J100" s="77">
        <f>H100+E100</f>
        <v>0</v>
      </c>
      <c r="K100" s="21"/>
    </row>
    <row r="101" spans="1:11" s="9" customFormat="1" ht="152.25" customHeight="1">
      <c r="A101" s="63" t="s">
        <v>130</v>
      </c>
      <c r="B101" s="31" t="s">
        <v>216</v>
      </c>
      <c r="C101" s="72">
        <v>1585766</v>
      </c>
      <c r="D101" s="72">
        <v>1281938</v>
      </c>
      <c r="E101" s="72">
        <v>1209668.51</v>
      </c>
      <c r="F101" s="76">
        <f t="shared" si="9"/>
        <v>94.3624816488785</v>
      </c>
      <c r="G101" s="77"/>
      <c r="H101" s="77"/>
      <c r="I101" s="30"/>
      <c r="J101" s="77">
        <f t="shared" si="8"/>
        <v>1209668.51</v>
      </c>
      <c r="K101" s="21"/>
    </row>
    <row r="102" spans="1:11" s="9" customFormat="1" ht="63" customHeight="1">
      <c r="A102" s="63" t="s">
        <v>131</v>
      </c>
      <c r="B102" s="31" t="s">
        <v>132</v>
      </c>
      <c r="C102" s="72">
        <v>1267414</v>
      </c>
      <c r="D102" s="72">
        <v>1013961</v>
      </c>
      <c r="E102" s="72">
        <v>821159.96</v>
      </c>
      <c r="F102" s="76">
        <f t="shared" si="9"/>
        <v>80.98535939745216</v>
      </c>
      <c r="G102" s="77">
        <v>42000</v>
      </c>
      <c r="H102" s="77">
        <v>11655.09</v>
      </c>
      <c r="I102" s="30">
        <f>H102/G102*100</f>
        <v>27.750214285714286</v>
      </c>
      <c r="J102" s="77">
        <f t="shared" si="8"/>
        <v>832815.0499999999</v>
      </c>
      <c r="K102" s="21"/>
    </row>
    <row r="103" spans="1:11" ht="20.25">
      <c r="A103" s="64" t="s">
        <v>133</v>
      </c>
      <c r="B103" s="65" t="s">
        <v>134</v>
      </c>
      <c r="C103" s="66">
        <f>SUM(C104:C113)</f>
        <v>150811055</v>
      </c>
      <c r="D103" s="66">
        <f>SUM(D104:D113)</f>
        <v>132181690.31</v>
      </c>
      <c r="E103" s="66">
        <f>SUM(E104:E113)</f>
        <v>118419184.55000001</v>
      </c>
      <c r="F103" s="69">
        <f t="shared" si="9"/>
        <v>89.5881905219071</v>
      </c>
      <c r="G103" s="66">
        <f>SUM(G104:G113)</f>
        <v>62766769</v>
      </c>
      <c r="H103" s="66">
        <f>SUM(H104:H113)</f>
        <v>31036116.06</v>
      </c>
      <c r="I103" s="69">
        <f>H103/G103*100</f>
        <v>49.4467320119664</v>
      </c>
      <c r="J103" s="66">
        <f>J104+J105+J106+J107+J108+J109+J110+J111+J113</f>
        <v>149455300.61</v>
      </c>
      <c r="K103" s="3" t="b">
        <f>J103=E103+H103</f>
        <v>1</v>
      </c>
    </row>
    <row r="104" spans="1:11" s="9" customFormat="1" ht="78" customHeight="1">
      <c r="A104" s="63" t="s">
        <v>135</v>
      </c>
      <c r="B104" s="31" t="s">
        <v>136</v>
      </c>
      <c r="C104" s="72">
        <v>2183600</v>
      </c>
      <c r="D104" s="72">
        <v>1850000</v>
      </c>
      <c r="E104" s="72">
        <v>105630.8</v>
      </c>
      <c r="F104" s="76">
        <f t="shared" si="9"/>
        <v>5.7097729729729725</v>
      </c>
      <c r="G104" s="77">
        <v>4550000</v>
      </c>
      <c r="H104" s="77">
        <v>1553981.13</v>
      </c>
      <c r="I104" s="30">
        <f>H104/G104*100</f>
        <v>34.15343142857142</v>
      </c>
      <c r="J104" s="77">
        <f t="shared" si="8"/>
        <v>1659611.93</v>
      </c>
      <c r="K104" s="21"/>
    </row>
    <row r="105" spans="1:11" s="9" customFormat="1" ht="78" customHeight="1">
      <c r="A105" s="63">
        <v>6012</v>
      </c>
      <c r="B105" s="31" t="s">
        <v>194</v>
      </c>
      <c r="C105" s="72">
        <v>18000000</v>
      </c>
      <c r="D105" s="72">
        <v>18000000</v>
      </c>
      <c r="E105" s="72">
        <v>18000000</v>
      </c>
      <c r="F105" s="76">
        <f t="shared" si="9"/>
        <v>100</v>
      </c>
      <c r="G105" s="77"/>
      <c r="H105" s="77"/>
      <c r="I105" s="30"/>
      <c r="J105" s="77">
        <f t="shared" si="8"/>
        <v>18000000</v>
      </c>
      <c r="K105" s="21"/>
    </row>
    <row r="106" spans="1:11" s="9" customFormat="1" ht="98.25" customHeight="1">
      <c r="A106" s="63" t="s">
        <v>137</v>
      </c>
      <c r="B106" s="31" t="s">
        <v>138</v>
      </c>
      <c r="C106" s="72">
        <v>10553700</v>
      </c>
      <c r="D106" s="72">
        <v>10421700</v>
      </c>
      <c r="E106" s="72">
        <v>10238362.33</v>
      </c>
      <c r="F106" s="76">
        <f t="shared" si="9"/>
        <v>98.24080840937658</v>
      </c>
      <c r="G106" s="77"/>
      <c r="H106" s="77"/>
      <c r="I106" s="30"/>
      <c r="J106" s="77">
        <f t="shared" si="8"/>
        <v>10238362.33</v>
      </c>
      <c r="K106" s="21"/>
    </row>
    <row r="107" spans="1:11" s="9" customFormat="1" ht="78" customHeight="1">
      <c r="A107" s="63">
        <v>6015</v>
      </c>
      <c r="B107" s="31" t="s">
        <v>181</v>
      </c>
      <c r="C107" s="72"/>
      <c r="D107" s="72"/>
      <c r="E107" s="72"/>
      <c r="F107" s="76"/>
      <c r="G107" s="77">
        <v>5770000</v>
      </c>
      <c r="H107" s="77">
        <v>3131558.38</v>
      </c>
      <c r="I107" s="30">
        <f>H107/G107*100</f>
        <v>54.27310883882149</v>
      </c>
      <c r="J107" s="77">
        <f>H107+E107</f>
        <v>3131558.38</v>
      </c>
      <c r="K107" s="21"/>
    </row>
    <row r="108" spans="1:11" s="9" customFormat="1" ht="109.5" customHeight="1">
      <c r="A108" s="63" t="s">
        <v>139</v>
      </c>
      <c r="B108" s="31" t="s">
        <v>217</v>
      </c>
      <c r="C108" s="72"/>
      <c r="D108" s="72"/>
      <c r="E108" s="72"/>
      <c r="F108" s="82"/>
      <c r="G108" s="77">
        <v>24271028</v>
      </c>
      <c r="H108" s="77">
        <v>14328809.75</v>
      </c>
      <c r="I108" s="30">
        <f>H108/G108*100</f>
        <v>59.036682541835475</v>
      </c>
      <c r="J108" s="77">
        <f t="shared" si="8"/>
        <v>14328809.75</v>
      </c>
      <c r="K108" s="21"/>
    </row>
    <row r="109" spans="1:11" ht="144.75" customHeight="1">
      <c r="A109" s="63" t="s">
        <v>140</v>
      </c>
      <c r="B109" s="31" t="s">
        <v>141</v>
      </c>
      <c r="C109" s="72">
        <v>470575</v>
      </c>
      <c r="D109" s="72">
        <v>470575</v>
      </c>
      <c r="E109" s="72">
        <v>367938.08</v>
      </c>
      <c r="F109" s="82">
        <f>E109/D109*100</f>
        <v>78.18904106678</v>
      </c>
      <c r="G109" s="77"/>
      <c r="H109" s="77"/>
      <c r="I109" s="30"/>
      <c r="J109" s="77">
        <f t="shared" si="8"/>
        <v>367938.08</v>
      </c>
      <c r="K109" s="56"/>
    </row>
    <row r="110" spans="1:10" ht="65.25" customHeight="1">
      <c r="A110" s="63" t="s">
        <v>142</v>
      </c>
      <c r="B110" s="31" t="s">
        <v>143</v>
      </c>
      <c r="C110" s="72">
        <v>119582180</v>
      </c>
      <c r="D110" s="72">
        <v>101418415.31</v>
      </c>
      <c r="E110" s="72">
        <v>89686253.34</v>
      </c>
      <c r="F110" s="82">
        <f>E110/D110*100</f>
        <v>88.43192142754454</v>
      </c>
      <c r="G110" s="77">
        <v>24145451</v>
      </c>
      <c r="H110" s="77">
        <v>9421295.25</v>
      </c>
      <c r="I110" s="30">
        <f>H110/G110*100</f>
        <v>39.01892431000771</v>
      </c>
      <c r="J110" s="77">
        <f t="shared" si="8"/>
        <v>99107548.59</v>
      </c>
    </row>
    <row r="111" spans="1:11" ht="70.5" customHeight="1">
      <c r="A111" s="63">
        <v>6082</v>
      </c>
      <c r="B111" s="74" t="s">
        <v>226</v>
      </c>
      <c r="C111" s="72"/>
      <c r="D111" s="72"/>
      <c r="E111" s="72"/>
      <c r="F111" s="30"/>
      <c r="G111" s="80">
        <v>3500000</v>
      </c>
      <c r="H111" s="80">
        <v>2600471.55</v>
      </c>
      <c r="I111" s="30">
        <f>H111/G111*100</f>
        <v>74.29918714285714</v>
      </c>
      <c r="J111" s="77">
        <f>H111+E111</f>
        <v>2600471.55</v>
      </c>
      <c r="K111" s="26"/>
    </row>
    <row r="112" spans="1:11" ht="141.75">
      <c r="A112" s="79">
        <v>6083</v>
      </c>
      <c r="B112" s="86" t="s">
        <v>264</v>
      </c>
      <c r="C112" s="80"/>
      <c r="D112" s="80"/>
      <c r="E112" s="80"/>
      <c r="F112" s="30"/>
      <c r="G112" s="80">
        <v>530290</v>
      </c>
      <c r="H112" s="80">
        <v>0</v>
      </c>
      <c r="I112" s="30">
        <f>H112/G112*100</f>
        <v>0</v>
      </c>
      <c r="J112" s="77">
        <f>H112+E112</f>
        <v>0</v>
      </c>
      <c r="K112" s="81"/>
    </row>
    <row r="113" spans="1:11" s="9" customFormat="1" ht="192.75" customHeight="1">
      <c r="A113" s="63" t="s">
        <v>144</v>
      </c>
      <c r="B113" s="31" t="s">
        <v>218</v>
      </c>
      <c r="C113" s="72">
        <v>21000</v>
      </c>
      <c r="D113" s="72">
        <v>21000</v>
      </c>
      <c r="E113" s="72">
        <v>21000</v>
      </c>
      <c r="F113" s="82">
        <f>E113/D113*100</f>
        <v>100</v>
      </c>
      <c r="G113" s="77"/>
      <c r="H113" s="77"/>
      <c r="I113" s="30"/>
      <c r="J113" s="77">
        <f t="shared" si="8"/>
        <v>21000</v>
      </c>
      <c r="K113" s="3"/>
    </row>
    <row r="114" spans="1:11" ht="20.25">
      <c r="A114" s="64" t="s">
        <v>145</v>
      </c>
      <c r="B114" s="65" t="s">
        <v>146</v>
      </c>
      <c r="C114" s="66">
        <f>SUM(C115:C136)</f>
        <v>120660689</v>
      </c>
      <c r="D114" s="66">
        <f>SUM(D115:D136)</f>
        <v>89089400</v>
      </c>
      <c r="E114" s="66">
        <f>SUM(E115:E136)</f>
        <v>58582110.21</v>
      </c>
      <c r="F114" s="69">
        <f>E114/D114*100</f>
        <v>65.75654366288245</v>
      </c>
      <c r="G114" s="66">
        <f>SUM(G115:G136)</f>
        <v>253610497.65</v>
      </c>
      <c r="H114" s="66">
        <f>SUM(H115:H136)</f>
        <v>156980434.28</v>
      </c>
      <c r="I114" s="69">
        <f>H114/G114*100</f>
        <v>61.89823991301962</v>
      </c>
      <c r="J114" s="66">
        <f>J115+J116+J117+J118+J119+J120+J121+J122+J123+J124+J125+J127+J128+J129+J130+J131+J132+J133+J134+J136</f>
        <v>215562544.49</v>
      </c>
      <c r="K114" s="3" t="b">
        <f>J114=E114+H114</f>
        <v>1</v>
      </c>
    </row>
    <row r="115" spans="1:11" s="11" customFormat="1" ht="71.25" customHeight="1">
      <c r="A115" s="63">
        <v>7130</v>
      </c>
      <c r="B115" s="31" t="s">
        <v>227</v>
      </c>
      <c r="C115" s="72"/>
      <c r="D115" s="72"/>
      <c r="E115" s="72"/>
      <c r="F115" s="30"/>
      <c r="G115" s="80">
        <v>410000</v>
      </c>
      <c r="H115" s="80">
        <v>124184</v>
      </c>
      <c r="I115" s="30">
        <f aca="true" t="shared" si="10" ref="I115:I122">H115/G115*100</f>
        <v>30.28878048780488</v>
      </c>
      <c r="J115" s="77">
        <f t="shared" si="8"/>
        <v>124184</v>
      </c>
      <c r="K115" s="23"/>
    </row>
    <row r="116" spans="1:11" s="11" customFormat="1" ht="71.25" customHeight="1">
      <c r="A116" s="63">
        <v>7310</v>
      </c>
      <c r="B116" s="31" t="s">
        <v>228</v>
      </c>
      <c r="C116" s="72"/>
      <c r="D116" s="72"/>
      <c r="E116" s="72"/>
      <c r="F116" s="30"/>
      <c r="G116" s="80">
        <v>8428600</v>
      </c>
      <c r="H116" s="80">
        <v>5354095.95</v>
      </c>
      <c r="I116" s="30">
        <f t="shared" si="10"/>
        <v>63.52295695607811</v>
      </c>
      <c r="J116" s="77">
        <f>H116+E116</f>
        <v>5354095.95</v>
      </c>
      <c r="K116" s="23"/>
    </row>
    <row r="117" spans="1:11" s="15" customFormat="1" ht="65.25" customHeight="1">
      <c r="A117" s="63">
        <v>7321</v>
      </c>
      <c r="B117" s="31" t="s">
        <v>229</v>
      </c>
      <c r="C117" s="72"/>
      <c r="D117" s="72"/>
      <c r="E117" s="72"/>
      <c r="F117" s="30"/>
      <c r="G117" s="80">
        <v>19400000</v>
      </c>
      <c r="H117" s="80">
        <v>18058669.6</v>
      </c>
      <c r="I117" s="30">
        <f t="shared" si="10"/>
        <v>93.08592577319588</v>
      </c>
      <c r="J117" s="77">
        <f t="shared" si="8"/>
        <v>18058669.6</v>
      </c>
      <c r="K117" s="24"/>
    </row>
    <row r="118" spans="1:11" s="15" customFormat="1" ht="65.25" customHeight="1">
      <c r="A118" s="63">
        <v>7323</v>
      </c>
      <c r="B118" s="58" t="s">
        <v>231</v>
      </c>
      <c r="C118" s="72"/>
      <c r="D118" s="72"/>
      <c r="E118" s="72"/>
      <c r="F118" s="30"/>
      <c r="G118" s="80">
        <v>2000000</v>
      </c>
      <c r="H118" s="80">
        <v>673082.05</v>
      </c>
      <c r="I118" s="30">
        <f t="shared" si="10"/>
        <v>33.65410250000001</v>
      </c>
      <c r="J118" s="77">
        <f t="shared" si="8"/>
        <v>673082.05</v>
      </c>
      <c r="K118" s="24"/>
    </row>
    <row r="119" spans="1:11" s="15" customFormat="1" ht="76.5" customHeight="1">
      <c r="A119" s="63">
        <v>7325</v>
      </c>
      <c r="B119" s="31" t="s">
        <v>230</v>
      </c>
      <c r="C119" s="72"/>
      <c r="D119" s="72"/>
      <c r="E119" s="72"/>
      <c r="F119" s="30"/>
      <c r="G119" s="80">
        <v>500000</v>
      </c>
      <c r="H119" s="80">
        <v>31850.88</v>
      </c>
      <c r="I119" s="30">
        <f t="shared" si="10"/>
        <v>6.370176</v>
      </c>
      <c r="J119" s="77">
        <f t="shared" si="8"/>
        <v>31850.88</v>
      </c>
      <c r="K119" s="24"/>
    </row>
    <row r="120" spans="1:11" s="11" customFormat="1" ht="118.5" customHeight="1">
      <c r="A120" s="63">
        <v>7330</v>
      </c>
      <c r="B120" s="31" t="s">
        <v>232</v>
      </c>
      <c r="C120" s="72"/>
      <c r="D120" s="72"/>
      <c r="E120" s="72"/>
      <c r="F120" s="30"/>
      <c r="G120" s="80">
        <v>11166200</v>
      </c>
      <c r="H120" s="80">
        <v>8555054.79</v>
      </c>
      <c r="I120" s="30">
        <f t="shared" si="10"/>
        <v>76.61563280256487</v>
      </c>
      <c r="J120" s="77">
        <f>H120+E120</f>
        <v>8555054.79</v>
      </c>
      <c r="K120" s="23"/>
    </row>
    <row r="121" spans="1:11" s="11" customFormat="1" ht="94.5" customHeight="1">
      <c r="A121" s="63">
        <v>7350</v>
      </c>
      <c r="B121" s="31" t="s">
        <v>234</v>
      </c>
      <c r="C121" s="72"/>
      <c r="D121" s="72"/>
      <c r="E121" s="72"/>
      <c r="F121" s="30"/>
      <c r="G121" s="80">
        <v>500000</v>
      </c>
      <c r="H121" s="80">
        <v>0</v>
      </c>
      <c r="I121" s="30">
        <f t="shared" si="10"/>
        <v>0</v>
      </c>
      <c r="J121" s="77">
        <f>H121+E121</f>
        <v>0</v>
      </c>
      <c r="K121" s="23"/>
    </row>
    <row r="122" spans="1:11" s="11" customFormat="1" ht="98.25" customHeight="1">
      <c r="A122" s="63">
        <v>7370</v>
      </c>
      <c r="B122" s="31" t="s">
        <v>233</v>
      </c>
      <c r="C122" s="72"/>
      <c r="D122" s="72"/>
      <c r="E122" s="72"/>
      <c r="F122" s="30"/>
      <c r="G122" s="80">
        <v>63728000</v>
      </c>
      <c r="H122" s="80">
        <v>43043957.28</v>
      </c>
      <c r="I122" s="30">
        <f t="shared" si="10"/>
        <v>67.54324202862165</v>
      </c>
      <c r="J122" s="77">
        <f>H122+E122</f>
        <v>43043957.28</v>
      </c>
      <c r="K122" s="23"/>
    </row>
    <row r="123" spans="1:11" s="11" customFormat="1" ht="98.25" customHeight="1">
      <c r="A123" s="63">
        <v>7413</v>
      </c>
      <c r="B123" s="31" t="s">
        <v>219</v>
      </c>
      <c r="C123" s="72">
        <v>16387634</v>
      </c>
      <c r="D123" s="72">
        <v>0</v>
      </c>
      <c r="E123" s="72">
        <v>0</v>
      </c>
      <c r="F123" s="30">
        <v>0</v>
      </c>
      <c r="G123" s="80"/>
      <c r="H123" s="80"/>
      <c r="I123" s="30"/>
      <c r="J123" s="77">
        <f>H123+E123</f>
        <v>0</v>
      </c>
      <c r="K123" s="56" t="s">
        <v>225</v>
      </c>
    </row>
    <row r="124" spans="1:11" s="9" customFormat="1" ht="70.5" customHeight="1">
      <c r="A124" s="63" t="s">
        <v>147</v>
      </c>
      <c r="B124" s="31" t="s">
        <v>148</v>
      </c>
      <c r="C124" s="72">
        <v>25850135</v>
      </c>
      <c r="D124" s="72">
        <v>18658158</v>
      </c>
      <c r="E124" s="72">
        <v>16299280.62</v>
      </c>
      <c r="F124" s="76">
        <f aca="true" t="shared" si="11" ref="F124:F130">E124/D124*100</f>
        <v>87.35739412218506</v>
      </c>
      <c r="G124" s="77"/>
      <c r="H124" s="77"/>
      <c r="I124" s="30"/>
      <c r="J124" s="77">
        <f t="shared" si="8"/>
        <v>16299280.62</v>
      </c>
      <c r="K124" s="56"/>
    </row>
    <row r="125" spans="1:11" s="9" customFormat="1" ht="120.75" customHeight="1">
      <c r="A125" s="63" t="s">
        <v>149</v>
      </c>
      <c r="B125" s="31" t="s">
        <v>150</v>
      </c>
      <c r="C125" s="72">
        <v>66101675</v>
      </c>
      <c r="D125" s="72">
        <v>62951475</v>
      </c>
      <c r="E125" s="72">
        <v>36035727.52</v>
      </c>
      <c r="F125" s="76">
        <f t="shared" si="11"/>
        <v>57.24365873873488</v>
      </c>
      <c r="G125" s="77">
        <v>83448169.11</v>
      </c>
      <c r="H125" s="77">
        <v>44311447.6</v>
      </c>
      <c r="I125" s="30">
        <f aca="true" t="shared" si="12" ref="I125:I132">H125/G125*100</f>
        <v>53.10056298729501</v>
      </c>
      <c r="J125" s="77">
        <f t="shared" si="8"/>
        <v>80347175.12</v>
      </c>
      <c r="K125" s="56"/>
    </row>
    <row r="126" spans="1:11" s="9" customFormat="1" ht="60.75">
      <c r="A126" s="79">
        <v>7462</v>
      </c>
      <c r="B126" s="87" t="s">
        <v>265</v>
      </c>
      <c r="C126" s="80"/>
      <c r="D126" s="80"/>
      <c r="E126" s="80"/>
      <c r="F126" s="82"/>
      <c r="G126" s="77">
        <v>1400000</v>
      </c>
      <c r="H126" s="77">
        <v>0</v>
      </c>
      <c r="I126" s="30">
        <f>H126/G126*100</f>
        <v>0</v>
      </c>
      <c r="J126" s="77">
        <f>H126+E126</f>
        <v>0</v>
      </c>
      <c r="K126" s="56"/>
    </row>
    <row r="127" spans="1:10" ht="76.5" customHeight="1">
      <c r="A127" s="63" t="s">
        <v>151</v>
      </c>
      <c r="B127" s="31" t="s">
        <v>152</v>
      </c>
      <c r="C127" s="72">
        <v>3236400</v>
      </c>
      <c r="D127" s="72">
        <v>2440200</v>
      </c>
      <c r="E127" s="72">
        <v>2201548.25</v>
      </c>
      <c r="F127" s="76">
        <f t="shared" si="11"/>
        <v>90.21999221375297</v>
      </c>
      <c r="G127" s="77">
        <v>3500000</v>
      </c>
      <c r="H127" s="77">
        <v>3495716</v>
      </c>
      <c r="I127" s="30">
        <f t="shared" si="12"/>
        <v>99.8776</v>
      </c>
      <c r="J127" s="77">
        <f t="shared" si="8"/>
        <v>5697264.25</v>
      </c>
    </row>
    <row r="128" spans="1:10" ht="76.5" customHeight="1">
      <c r="A128" s="63" t="s">
        <v>153</v>
      </c>
      <c r="B128" s="31" t="s">
        <v>154</v>
      </c>
      <c r="C128" s="72">
        <v>3147649.48</v>
      </c>
      <c r="D128" s="72">
        <v>2447649.48</v>
      </c>
      <c r="E128" s="72">
        <v>2111612.13</v>
      </c>
      <c r="F128" s="76">
        <f t="shared" si="11"/>
        <v>86.27101826688028</v>
      </c>
      <c r="G128" s="77">
        <v>870000</v>
      </c>
      <c r="H128" s="77">
        <v>100498</v>
      </c>
      <c r="I128" s="30">
        <f t="shared" si="12"/>
        <v>11.551494252873564</v>
      </c>
      <c r="J128" s="77">
        <f t="shared" si="8"/>
        <v>2212110.13</v>
      </c>
    </row>
    <row r="129" spans="1:10" ht="72.75" customHeight="1">
      <c r="A129" s="63" t="s">
        <v>155</v>
      </c>
      <c r="B129" s="31" t="s">
        <v>156</v>
      </c>
      <c r="C129" s="72">
        <v>420000</v>
      </c>
      <c r="D129" s="72">
        <v>145000</v>
      </c>
      <c r="E129" s="72">
        <v>104576.53</v>
      </c>
      <c r="F129" s="76">
        <f t="shared" si="11"/>
        <v>72.12174482758621</v>
      </c>
      <c r="G129" s="77">
        <v>54198.82</v>
      </c>
      <c r="H129" s="77">
        <v>46190.04</v>
      </c>
      <c r="I129" s="30">
        <f t="shared" si="12"/>
        <v>85.22333143046288</v>
      </c>
      <c r="J129" s="77">
        <f t="shared" si="8"/>
        <v>150766.57</v>
      </c>
    </row>
    <row r="130" spans="1:10" ht="52.5" customHeight="1">
      <c r="A130" s="63" t="s">
        <v>157</v>
      </c>
      <c r="B130" s="31" t="s">
        <v>158</v>
      </c>
      <c r="C130" s="72">
        <v>2950000</v>
      </c>
      <c r="D130" s="72">
        <v>250000</v>
      </c>
      <c r="E130" s="72">
        <v>144873.54</v>
      </c>
      <c r="F130" s="76">
        <f t="shared" si="11"/>
        <v>57.949416</v>
      </c>
      <c r="G130" s="77">
        <v>4498138</v>
      </c>
      <c r="H130" s="77">
        <v>991701.3</v>
      </c>
      <c r="I130" s="30">
        <f t="shared" si="12"/>
        <v>22.046929196036228</v>
      </c>
      <c r="J130" s="77">
        <f t="shared" si="8"/>
        <v>1136574.84</v>
      </c>
    </row>
    <row r="131" spans="1:10" ht="67.5" customHeight="1">
      <c r="A131" s="63">
        <v>7650</v>
      </c>
      <c r="B131" s="31" t="s">
        <v>235</v>
      </c>
      <c r="C131" s="72"/>
      <c r="D131" s="72"/>
      <c r="E131" s="72"/>
      <c r="F131" s="76"/>
      <c r="G131" s="77">
        <v>90000</v>
      </c>
      <c r="H131" s="77">
        <v>16800</v>
      </c>
      <c r="I131" s="30">
        <f t="shared" si="12"/>
        <v>18.666666666666668</v>
      </c>
      <c r="J131" s="77">
        <f>H131+E131</f>
        <v>16800</v>
      </c>
    </row>
    <row r="132" spans="1:10" ht="84" customHeight="1">
      <c r="A132" s="63">
        <v>7670</v>
      </c>
      <c r="B132" s="31" t="s">
        <v>236</v>
      </c>
      <c r="C132" s="72"/>
      <c r="D132" s="72"/>
      <c r="E132" s="72"/>
      <c r="F132" s="76"/>
      <c r="G132" s="77">
        <v>48508288.68</v>
      </c>
      <c r="H132" s="77">
        <v>28930356.76</v>
      </c>
      <c r="I132" s="30">
        <f t="shared" si="12"/>
        <v>59.64002760610272</v>
      </c>
      <c r="J132" s="77">
        <f>H132+E132</f>
        <v>28930356.76</v>
      </c>
    </row>
    <row r="133" spans="1:10" ht="40.5">
      <c r="A133" s="63" t="s">
        <v>159</v>
      </c>
      <c r="B133" s="31" t="s">
        <v>160</v>
      </c>
      <c r="C133" s="72">
        <v>165000</v>
      </c>
      <c r="D133" s="72">
        <v>124722</v>
      </c>
      <c r="E133" s="72">
        <v>120780</v>
      </c>
      <c r="F133" s="76">
        <f>E133/D133*100</f>
        <v>96.83937076057151</v>
      </c>
      <c r="G133" s="77"/>
      <c r="H133" s="77"/>
      <c r="I133" s="30"/>
      <c r="J133" s="77">
        <f t="shared" si="8"/>
        <v>120780</v>
      </c>
    </row>
    <row r="134" spans="1:11" s="9" customFormat="1" ht="145.5" customHeight="1">
      <c r="A134" s="102">
        <v>7691</v>
      </c>
      <c r="B134" s="75" t="s">
        <v>237</v>
      </c>
      <c r="C134" s="104"/>
      <c r="D134" s="104"/>
      <c r="E134" s="104"/>
      <c r="F134" s="111"/>
      <c r="G134" s="104">
        <v>4908903.04</v>
      </c>
      <c r="H134" s="104">
        <v>3219272.77</v>
      </c>
      <c r="I134" s="117">
        <f>H134/G134*100</f>
        <v>65.5802883814955</v>
      </c>
      <c r="J134" s="118">
        <f>H134+E134</f>
        <v>3219272.77</v>
      </c>
      <c r="K134" s="21"/>
    </row>
    <row r="135" spans="1:11" s="9" customFormat="1" ht="41.25" customHeight="1">
      <c r="A135" s="103"/>
      <c r="B135" s="78" t="s">
        <v>238</v>
      </c>
      <c r="C135" s="103"/>
      <c r="D135" s="103"/>
      <c r="E135" s="103"/>
      <c r="F135" s="112"/>
      <c r="G135" s="103"/>
      <c r="H135" s="103"/>
      <c r="I135" s="112"/>
      <c r="J135" s="119"/>
      <c r="K135" s="21"/>
    </row>
    <row r="136" spans="1:11" s="9" customFormat="1" ht="66.75" customHeight="1">
      <c r="A136" s="63" t="s">
        <v>161</v>
      </c>
      <c r="B136" s="31" t="s">
        <v>220</v>
      </c>
      <c r="C136" s="72">
        <v>2402195.52</v>
      </c>
      <c r="D136" s="72">
        <v>2072195.52</v>
      </c>
      <c r="E136" s="72">
        <v>1563711.62</v>
      </c>
      <c r="F136" s="76">
        <f>E136/D136*100</f>
        <v>75.46158675219992</v>
      </c>
      <c r="G136" s="77">
        <v>200000</v>
      </c>
      <c r="H136" s="77">
        <v>27557.26</v>
      </c>
      <c r="I136" s="30">
        <f>H136/G136*100</f>
        <v>13.77863</v>
      </c>
      <c r="J136" s="77">
        <f t="shared" si="8"/>
        <v>1591268.8800000001</v>
      </c>
      <c r="K136" s="21"/>
    </row>
    <row r="137" spans="1:11" ht="20.25">
      <c r="A137" s="64" t="s">
        <v>162</v>
      </c>
      <c r="B137" s="65" t="s">
        <v>163</v>
      </c>
      <c r="C137" s="66">
        <f>SUM(C138:C144)</f>
        <v>6847690</v>
      </c>
      <c r="D137" s="66">
        <f>SUM(D138:D144)</f>
        <v>4371000.38</v>
      </c>
      <c r="E137" s="66">
        <f>SUM(E138:E144)</f>
        <v>4354377.7299999995</v>
      </c>
      <c r="F137" s="69">
        <f>E137/D137*100</f>
        <v>99.61970604999124</v>
      </c>
      <c r="G137" s="66">
        <f>SUM(G138:G144)</f>
        <v>990905.96</v>
      </c>
      <c r="H137" s="66">
        <f>SUM(H138:H144)</f>
        <v>594653.06</v>
      </c>
      <c r="I137" s="69">
        <f>H137/G137*100</f>
        <v>60.01104887894711</v>
      </c>
      <c r="J137" s="66">
        <f>J138+J139+J141+J142+J143+J144+J140</f>
        <v>4949030.79</v>
      </c>
      <c r="K137" s="3" t="b">
        <f>J137=E137+H137</f>
        <v>1</v>
      </c>
    </row>
    <row r="138" spans="1:10" ht="20.25">
      <c r="A138" s="63" t="s">
        <v>164</v>
      </c>
      <c r="B138" s="31" t="s">
        <v>165</v>
      </c>
      <c r="C138" s="72">
        <v>1250990</v>
      </c>
      <c r="D138" s="72">
        <v>968758</v>
      </c>
      <c r="E138" s="72">
        <v>954418.81</v>
      </c>
      <c r="F138" s="76">
        <f>E138/D138*100</f>
        <v>98.51983777166228</v>
      </c>
      <c r="G138" s="77"/>
      <c r="H138" s="77"/>
      <c r="I138" s="30"/>
      <c r="J138" s="77">
        <f t="shared" si="8"/>
        <v>954418.81</v>
      </c>
    </row>
    <row r="139" spans="1:11" s="9" customFormat="1" ht="80.25" customHeight="1">
      <c r="A139" s="63">
        <v>8311</v>
      </c>
      <c r="B139" s="31" t="s">
        <v>239</v>
      </c>
      <c r="C139" s="72"/>
      <c r="D139" s="72"/>
      <c r="E139" s="72"/>
      <c r="F139" s="76"/>
      <c r="G139" s="77">
        <v>834616</v>
      </c>
      <c r="H139" s="77">
        <v>562466.06</v>
      </c>
      <c r="I139" s="30">
        <f>H139/G139*100</f>
        <v>67.39219713017724</v>
      </c>
      <c r="J139" s="77">
        <f t="shared" si="8"/>
        <v>562466.06</v>
      </c>
      <c r="K139" s="21"/>
    </row>
    <row r="140" spans="1:11" s="9" customFormat="1" ht="20.25">
      <c r="A140" s="63">
        <v>8320</v>
      </c>
      <c r="B140" s="31" t="s">
        <v>253</v>
      </c>
      <c r="C140" s="72"/>
      <c r="D140" s="72"/>
      <c r="E140" s="72"/>
      <c r="F140" s="76"/>
      <c r="G140" s="77">
        <v>56289.96</v>
      </c>
      <c r="H140" s="77"/>
      <c r="I140" s="30">
        <f>H140/G140*100</f>
        <v>0</v>
      </c>
      <c r="J140" s="77">
        <f t="shared" si="8"/>
        <v>0</v>
      </c>
      <c r="K140" s="21"/>
    </row>
    <row r="141" spans="1:11" s="10" customFormat="1" ht="60" customHeight="1">
      <c r="A141" s="63">
        <v>8330</v>
      </c>
      <c r="B141" s="31" t="s">
        <v>240</v>
      </c>
      <c r="C141" s="72"/>
      <c r="D141" s="72"/>
      <c r="E141" s="72"/>
      <c r="F141" s="76"/>
      <c r="G141" s="77">
        <v>100000</v>
      </c>
      <c r="H141" s="77">
        <v>32187</v>
      </c>
      <c r="I141" s="30">
        <f>H141/G141*100</f>
        <v>32.187</v>
      </c>
      <c r="J141" s="77">
        <f>H141+E141</f>
        <v>32187</v>
      </c>
      <c r="K141" s="22"/>
    </row>
    <row r="142" spans="1:10" ht="62.25" customHeight="1">
      <c r="A142" s="63" t="s">
        <v>166</v>
      </c>
      <c r="B142" s="57" t="s">
        <v>167</v>
      </c>
      <c r="C142" s="72">
        <v>3645000</v>
      </c>
      <c r="D142" s="72">
        <v>3226000</v>
      </c>
      <c r="E142" s="72">
        <v>3224625.59</v>
      </c>
      <c r="F142" s="76">
        <f>E142/D142*100</f>
        <v>99.95739584624921</v>
      </c>
      <c r="G142" s="77"/>
      <c r="H142" s="77"/>
      <c r="I142" s="30"/>
      <c r="J142" s="77">
        <f t="shared" si="8"/>
        <v>3224625.59</v>
      </c>
    </row>
    <row r="143" spans="1:10" ht="20.25">
      <c r="A143" s="63">
        <v>8600</v>
      </c>
      <c r="B143" s="59" t="s">
        <v>189</v>
      </c>
      <c r="C143" s="72">
        <v>1282700</v>
      </c>
      <c r="D143" s="72">
        <v>176242.38</v>
      </c>
      <c r="E143" s="72">
        <v>175333.33</v>
      </c>
      <c r="F143" s="76">
        <f>E143/D143*100</f>
        <v>99.48420465043651</v>
      </c>
      <c r="G143" s="77"/>
      <c r="H143" s="77"/>
      <c r="I143" s="30"/>
      <c r="J143" s="77">
        <f>H143+E143</f>
        <v>175333.33</v>
      </c>
    </row>
    <row r="144" spans="1:12" ht="41.25" customHeight="1">
      <c r="A144" s="63" t="s">
        <v>168</v>
      </c>
      <c r="B144" s="58" t="s">
        <v>169</v>
      </c>
      <c r="C144" s="72">
        <v>669000</v>
      </c>
      <c r="D144" s="72">
        <v>0</v>
      </c>
      <c r="E144" s="72">
        <v>0</v>
      </c>
      <c r="F144" s="76">
        <v>0</v>
      </c>
      <c r="G144" s="77"/>
      <c r="H144" s="77"/>
      <c r="I144" s="30"/>
      <c r="J144" s="77">
        <f>H144+E144</f>
        <v>0</v>
      </c>
      <c r="K144" s="115" t="s">
        <v>225</v>
      </c>
      <c r="L144" s="116"/>
    </row>
    <row r="145" spans="1:13" ht="20.25">
      <c r="A145" s="64" t="s">
        <v>170</v>
      </c>
      <c r="B145" s="65" t="s">
        <v>171</v>
      </c>
      <c r="C145" s="66">
        <f>SUM(C146:C149)</f>
        <v>56846108</v>
      </c>
      <c r="D145" s="66">
        <f>SUM(D146:D149)</f>
        <v>43249908</v>
      </c>
      <c r="E145" s="66">
        <f>SUM(E146:E149)</f>
        <v>43249612</v>
      </c>
      <c r="F145" s="69">
        <f aca="true" t="shared" si="13" ref="F145:F151">E145/D145*100</f>
        <v>99.9993156054806</v>
      </c>
      <c r="G145" s="66">
        <f>SUM(G146:G149)</f>
        <v>6073209</v>
      </c>
      <c r="H145" s="66">
        <f>SUM(H146:H149)</f>
        <v>5569074</v>
      </c>
      <c r="I145" s="69">
        <v>0</v>
      </c>
      <c r="J145" s="66">
        <f>J146+J147+J148+J149</f>
        <v>48818686</v>
      </c>
      <c r="K145" s="3" t="b">
        <f>J145=E145+H145</f>
        <v>1</v>
      </c>
      <c r="L145" s="115" t="s">
        <v>225</v>
      </c>
      <c r="M145" s="116"/>
    </row>
    <row r="146" spans="1:10" ht="36" customHeight="1">
      <c r="A146" s="63" t="s">
        <v>172</v>
      </c>
      <c r="B146" s="58" t="s">
        <v>221</v>
      </c>
      <c r="C146" s="72">
        <v>54386000</v>
      </c>
      <c r="D146" s="72">
        <v>40789800</v>
      </c>
      <c r="E146" s="72">
        <v>40789800</v>
      </c>
      <c r="F146" s="82">
        <f t="shared" si="13"/>
        <v>100</v>
      </c>
      <c r="G146" s="77"/>
      <c r="H146" s="77"/>
      <c r="I146" s="30"/>
      <c r="J146" s="77">
        <f t="shared" si="8"/>
        <v>40789800</v>
      </c>
    </row>
    <row r="147" spans="1:10" ht="81">
      <c r="A147" s="63" t="s">
        <v>173</v>
      </c>
      <c r="B147" s="31" t="s">
        <v>222</v>
      </c>
      <c r="C147" s="72">
        <v>190000</v>
      </c>
      <c r="D147" s="72">
        <v>190000</v>
      </c>
      <c r="E147" s="72">
        <v>190000</v>
      </c>
      <c r="F147" s="82">
        <f t="shared" si="13"/>
        <v>100</v>
      </c>
      <c r="G147" s="77"/>
      <c r="H147" s="77"/>
      <c r="I147" s="30"/>
      <c r="J147" s="77">
        <f t="shared" si="8"/>
        <v>190000</v>
      </c>
    </row>
    <row r="148" spans="1:10" ht="20.25">
      <c r="A148" s="63">
        <v>9770</v>
      </c>
      <c r="B148" s="70" t="s">
        <v>250</v>
      </c>
      <c r="C148" s="72">
        <v>100000</v>
      </c>
      <c r="D148" s="72">
        <v>100000</v>
      </c>
      <c r="E148" s="72">
        <v>100000</v>
      </c>
      <c r="F148" s="82">
        <f t="shared" si="13"/>
        <v>100</v>
      </c>
      <c r="G148" s="77">
        <v>2554757</v>
      </c>
      <c r="H148" s="77">
        <v>2054757</v>
      </c>
      <c r="I148" s="30">
        <f aca="true" t="shared" si="14" ref="I148:I153">H148/G148*100</f>
        <v>80.4286669925946</v>
      </c>
      <c r="J148" s="77">
        <f>H148+E148</f>
        <v>2154757</v>
      </c>
    </row>
    <row r="149" spans="1:10" ht="60.75">
      <c r="A149" s="63">
        <v>9800</v>
      </c>
      <c r="B149" s="70" t="s">
        <v>251</v>
      </c>
      <c r="C149" s="72">
        <v>2170108</v>
      </c>
      <c r="D149" s="72">
        <v>2170108</v>
      </c>
      <c r="E149" s="72">
        <v>2169812</v>
      </c>
      <c r="F149" s="76">
        <f t="shared" si="13"/>
        <v>99.98636012585548</v>
      </c>
      <c r="G149" s="77">
        <v>3518452</v>
      </c>
      <c r="H149" s="77">
        <v>3514317</v>
      </c>
      <c r="I149" s="30">
        <f t="shared" si="14"/>
        <v>99.88247672555998</v>
      </c>
      <c r="J149" s="77">
        <f>H149+E149</f>
        <v>5684129</v>
      </c>
    </row>
    <row r="150" spans="1:11" ht="20.25">
      <c r="A150" s="64" t="s">
        <v>174</v>
      </c>
      <c r="B150" s="65" t="s">
        <v>183</v>
      </c>
      <c r="C150" s="66">
        <f>C145+C137+C114+C103+C93+C34+C24+C13+C9+C86</f>
        <v>2636548102.78</v>
      </c>
      <c r="D150" s="66">
        <f>D145+D137+D114+D103+D93+D34+D24+D13+D9+D86</f>
        <v>2034341963.1499999</v>
      </c>
      <c r="E150" s="66">
        <f>E145+E137+E114+E103+E93+E34+E24+E13+E9+E86</f>
        <v>1909054983.66</v>
      </c>
      <c r="F150" s="69">
        <f t="shared" si="13"/>
        <v>93.84140022870079</v>
      </c>
      <c r="G150" s="66">
        <f>G145+G137+G114+G103+G93+G34+G24+G13+G9+G86</f>
        <v>593988744.7500001</v>
      </c>
      <c r="H150" s="66">
        <f>H145+H137+H114+H103+H93+H34+H24+H13+H9+H86</f>
        <v>373398167.0500001</v>
      </c>
      <c r="I150" s="69">
        <f t="shared" si="14"/>
        <v>62.8628354241219</v>
      </c>
      <c r="J150" s="66">
        <f>J145+J137+J114+J103+J93+J34+J24+J13+J9+J86</f>
        <v>2282453150.71</v>
      </c>
      <c r="K150" s="3" t="b">
        <f>J150=E150+H150</f>
        <v>1</v>
      </c>
    </row>
    <row r="151" spans="1:11" s="18" customFormat="1" ht="81">
      <c r="A151" s="63">
        <v>8841</v>
      </c>
      <c r="B151" s="34" t="s">
        <v>223</v>
      </c>
      <c r="C151" s="72">
        <v>260000</v>
      </c>
      <c r="D151" s="72">
        <v>260000</v>
      </c>
      <c r="E151" s="72">
        <v>175001</v>
      </c>
      <c r="F151" s="82">
        <f t="shared" si="13"/>
        <v>67.30807692307692</v>
      </c>
      <c r="G151" s="77">
        <v>90000</v>
      </c>
      <c r="H151" s="77">
        <v>0</v>
      </c>
      <c r="I151" s="30">
        <f t="shared" si="14"/>
        <v>0</v>
      </c>
      <c r="J151" s="77">
        <f>H151+E151</f>
        <v>175001</v>
      </c>
      <c r="K151" s="25"/>
    </row>
    <row r="152" spans="1:11" s="18" customFormat="1" ht="81">
      <c r="A152" s="63">
        <v>8842</v>
      </c>
      <c r="B152" s="34" t="s">
        <v>224</v>
      </c>
      <c r="C152" s="72"/>
      <c r="D152" s="72"/>
      <c r="E152" s="72"/>
      <c r="F152" s="82"/>
      <c r="G152" s="77">
        <v>-90000</v>
      </c>
      <c r="H152" s="77">
        <v>-36524.46</v>
      </c>
      <c r="I152" s="30">
        <f t="shared" si="14"/>
        <v>40.58273333333333</v>
      </c>
      <c r="J152" s="77">
        <f>H152+E152</f>
        <v>-36524.46</v>
      </c>
      <c r="K152" s="25"/>
    </row>
    <row r="153" spans="1:11" s="16" customFormat="1" ht="54.75" customHeight="1">
      <c r="A153" s="64"/>
      <c r="B153" s="65" t="s">
        <v>182</v>
      </c>
      <c r="C153" s="66">
        <f>C150+C151+C152</f>
        <v>2636808102.78</v>
      </c>
      <c r="D153" s="66">
        <f>D150+D151+D152</f>
        <v>2034601963.1499999</v>
      </c>
      <c r="E153" s="66">
        <f>E150+E151+E152</f>
        <v>1909229984.66</v>
      </c>
      <c r="F153" s="69">
        <f>E153/D153*100</f>
        <v>93.83800955859213</v>
      </c>
      <c r="G153" s="66">
        <f>G150+G151+G152</f>
        <v>593988744.7500001</v>
      </c>
      <c r="H153" s="66">
        <f>H150+H151+H152</f>
        <v>373361642.5900001</v>
      </c>
      <c r="I153" s="69">
        <f t="shared" si="14"/>
        <v>62.85668640861902</v>
      </c>
      <c r="J153" s="66">
        <f>J150+J151+J152</f>
        <v>2282591627.25</v>
      </c>
      <c r="K153" s="3" t="b">
        <f>J153=E153+H153</f>
        <v>1</v>
      </c>
    </row>
    <row r="154" spans="1:11" s="16" customFormat="1" ht="57.75" customHeight="1" hidden="1">
      <c r="A154" s="44"/>
      <c r="B154" s="45"/>
      <c r="C154" s="46"/>
      <c r="D154" s="46"/>
      <c r="E154" s="46"/>
      <c r="F154" s="47"/>
      <c r="G154" s="46"/>
      <c r="H154" s="46"/>
      <c r="I154" s="48"/>
      <c r="J154" s="46"/>
      <c r="K154" s="41"/>
    </row>
    <row r="155" spans="1:11" s="16" customFormat="1" ht="30" customHeight="1">
      <c r="A155" s="49"/>
      <c r="B155" s="50"/>
      <c r="C155" s="51"/>
      <c r="D155" s="51"/>
      <c r="E155" s="51"/>
      <c r="F155" s="52"/>
      <c r="G155" s="51"/>
      <c r="H155" s="51"/>
      <c r="I155" s="53"/>
      <c r="J155" s="51"/>
      <c r="K155" s="42"/>
    </row>
    <row r="156" spans="1:16" ht="25.5">
      <c r="A156" s="32"/>
      <c r="B156" s="100" t="s">
        <v>241</v>
      </c>
      <c r="C156" s="101"/>
      <c r="D156" s="33"/>
      <c r="E156" s="33"/>
      <c r="F156" s="33"/>
      <c r="G156" s="33"/>
      <c r="H156" s="14" t="s">
        <v>242</v>
      </c>
      <c r="I156" s="33"/>
      <c r="J156" s="33"/>
      <c r="K156" s="19"/>
      <c r="L156" s="12"/>
      <c r="M156" s="12"/>
      <c r="N156" s="12"/>
      <c r="O156" s="12"/>
      <c r="P156" s="12"/>
    </row>
    <row r="157" spans="2:8" ht="20.25" hidden="1">
      <c r="B157" s="100"/>
      <c r="C157" s="101"/>
      <c r="D157" s="13"/>
      <c r="E157" s="14"/>
      <c r="F157" s="14"/>
      <c r="G157" s="14"/>
      <c r="H157" s="14"/>
    </row>
    <row r="158" spans="3:7" ht="20.25" hidden="1">
      <c r="C158" s="17">
        <f>C153-2579032994.78-C151</f>
        <v>57515108</v>
      </c>
      <c r="D158" s="17">
        <f>D153-2034341963.15-D151</f>
        <v>-2.384185791015625E-07</v>
      </c>
      <c r="G158" s="17">
        <f>G153-587915535.75-G151-G152</f>
        <v>6073209.000000119</v>
      </c>
    </row>
    <row r="159" spans="3:8" ht="40.5" hidden="1">
      <c r="C159" s="17">
        <f>C146</f>
        <v>54386000</v>
      </c>
      <c r="D159" s="17">
        <f>D146</f>
        <v>40789800</v>
      </c>
      <c r="E159" s="17" t="s">
        <v>184</v>
      </c>
      <c r="F159" s="17" t="b">
        <f>G159+G160=G158</f>
        <v>0</v>
      </c>
      <c r="G159" s="17">
        <f>G149</f>
        <v>3518452</v>
      </c>
      <c r="H159" s="17" t="s">
        <v>190</v>
      </c>
    </row>
    <row r="160" spans="3:8" ht="40.5" hidden="1">
      <c r="C160" s="17">
        <f>C147</f>
        <v>190000</v>
      </c>
      <c r="D160" s="17">
        <f>D147</f>
        <v>190000</v>
      </c>
      <c r="E160" s="17" t="s">
        <v>185</v>
      </c>
      <c r="G160" s="17">
        <f>G148</f>
        <v>2554757</v>
      </c>
      <c r="H160" s="17" t="s">
        <v>190</v>
      </c>
    </row>
    <row r="161" spans="3:7" ht="20.25" hidden="1">
      <c r="C161" s="17">
        <f>C158-C159-C160-C162-C163</f>
        <v>669000</v>
      </c>
      <c r="D161" s="40" t="b">
        <f>C161=C144</f>
        <v>1</v>
      </c>
      <c r="E161" s="17" t="s">
        <v>169</v>
      </c>
      <c r="G161" s="39"/>
    </row>
    <row r="162" spans="3:5" ht="40.5" hidden="1">
      <c r="C162" s="17">
        <f>C149</f>
        <v>2170108</v>
      </c>
      <c r="D162" s="17">
        <f>D149</f>
        <v>2170108</v>
      </c>
      <c r="E162" s="17" t="s">
        <v>190</v>
      </c>
    </row>
    <row r="163" spans="3:5" ht="60.75" hidden="1">
      <c r="C163" s="17">
        <f>C148</f>
        <v>100000</v>
      </c>
      <c r="D163" s="17">
        <f>D148</f>
        <v>100000</v>
      </c>
      <c r="E163" s="17" t="s">
        <v>195</v>
      </c>
    </row>
    <row r="164" ht="12.75" hidden="1"/>
  </sheetData>
  <sheetProtection/>
  <mergeCells count="58">
    <mergeCell ref="I78:I80"/>
    <mergeCell ref="J78:J80"/>
    <mergeCell ref="H75:H77"/>
    <mergeCell ref="I75:I77"/>
    <mergeCell ref="J75:J77"/>
    <mergeCell ref="A78:A80"/>
    <mergeCell ref="C78:C80"/>
    <mergeCell ref="D78:D80"/>
    <mergeCell ref="E78:E80"/>
    <mergeCell ref="F78:F80"/>
    <mergeCell ref="G78:G80"/>
    <mergeCell ref="H78:H80"/>
    <mergeCell ref="A75:A77"/>
    <mergeCell ref="C75:C77"/>
    <mergeCell ref="D75:D77"/>
    <mergeCell ref="E75:E77"/>
    <mergeCell ref="F75:F77"/>
    <mergeCell ref="G75:G77"/>
    <mergeCell ref="L145:M145"/>
    <mergeCell ref="G134:G135"/>
    <mergeCell ref="I134:I135"/>
    <mergeCell ref="J134:J135"/>
    <mergeCell ref="I81:I83"/>
    <mergeCell ref="J81:J83"/>
    <mergeCell ref="K144:L144"/>
    <mergeCell ref="F134:F135"/>
    <mergeCell ref="H134:H135"/>
    <mergeCell ref="A81:A83"/>
    <mergeCell ref="C81:C83"/>
    <mergeCell ref="D81:D83"/>
    <mergeCell ref="E81:E83"/>
    <mergeCell ref="F81:F83"/>
    <mergeCell ref="G81:G83"/>
    <mergeCell ref="H81:H83"/>
    <mergeCell ref="E134:E135"/>
    <mergeCell ref="B157:C157"/>
    <mergeCell ref="A134:A135"/>
    <mergeCell ref="C134:C135"/>
    <mergeCell ref="D134:D135"/>
    <mergeCell ref="B156:C156"/>
    <mergeCell ref="I1:J1"/>
    <mergeCell ref="I2:J2"/>
    <mergeCell ref="A4:J4"/>
    <mergeCell ref="A5:J5"/>
    <mergeCell ref="G7:I7"/>
    <mergeCell ref="A7:A8"/>
    <mergeCell ref="A58:A59"/>
    <mergeCell ref="C58:C59"/>
    <mergeCell ref="D58:D59"/>
    <mergeCell ref="E58:E59"/>
    <mergeCell ref="F58:F59"/>
    <mergeCell ref="H58:H59"/>
    <mergeCell ref="I58:I59"/>
    <mergeCell ref="J58:J59"/>
    <mergeCell ref="C7:F7"/>
    <mergeCell ref="J7:J8"/>
    <mergeCell ref="B7:B8"/>
    <mergeCell ref="G58:G59"/>
  </mergeCells>
  <printOptions/>
  <pageMargins left="0.32" right="0.33" top="0.393700787401575" bottom="0.393700787401575" header="0" footer="0"/>
  <pageSetup fitToHeight="0" fitToWidth="1" orientation="landscape" paperSize="9" scale="57" r:id="rId1"/>
  <rowBreaks count="3" manualBreakCount="3">
    <brk id="43" max="9" man="1"/>
    <brk id="80" max="9" man="1"/>
    <brk id="1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Ковтун Денис Леонідович</cp:lastModifiedBy>
  <cp:lastPrinted>2019-07-11T09:39:55Z</cp:lastPrinted>
  <dcterms:created xsi:type="dcterms:W3CDTF">2018-05-02T09:31:47Z</dcterms:created>
  <dcterms:modified xsi:type="dcterms:W3CDTF">2019-11-08T10:27:38Z</dcterms:modified>
  <cp:category/>
  <cp:version/>
  <cp:contentType/>
  <cp:contentStatus/>
</cp:coreProperties>
</file>