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70" activeTab="0"/>
  </bookViews>
  <sheets>
    <sheet name="Аркуш1" sheetId="1" r:id="rId1"/>
  </sheets>
  <definedNames>
    <definedName name="_xlnm.Print_Area" localSheetId="0">'Аркуш1'!$A$1:$J$176</definedName>
  </definedNames>
  <calcPr fullCalcOnLoad="1"/>
</workbook>
</file>

<file path=xl/sharedStrings.xml><?xml version="1.0" encoding="utf-8"?>
<sst xmlns="http://schemas.openxmlformats.org/spreadsheetml/2006/main" count="295" uniqueCount="287">
  <si>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</si>
  <si>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</si>
  <si>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</si>
  <si>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</si>
  <si>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</si>
  <si>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</si>
  <si>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</si>
  <si>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</si>
  <si>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</si>
  <si>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</si>
  <si>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</si>
  <si>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</si>
  <si>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</si>
  <si>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</si>
  <si>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</si>
  <si>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</si>
  <si>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</si>
  <si>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</si>
  <si>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</si>
  <si>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</si>
  <si>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</si>
  <si>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</si>
  <si>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</si>
  <si>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</si>
  <si>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</si>
  <si>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</si>
  <si>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</si>
  <si>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</si>
  <si>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</si>
  <si>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</si>
  <si>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</si>
  <si>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</si>
  <si>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</si>
  <si>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</si>
  <si>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</si>
  <si>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</si>
  <si>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</si>
  <si>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</si>
  <si>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</si>
  <si>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</si>
  <si>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</si>
  <si>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</si>
  <si>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</si>
  <si>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</si>
  <si>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Забезпечення діяльності інших закладів у сфері охорони здоров`я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</si>
  <si>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</si>
  <si>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</si>
  <si>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</si>
  <si>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</si>
  <si>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</si>
  <si>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</si>
  <si>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</si>
  <si>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</si>
  <si>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</si>
  <si>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</si>
  <si>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</si>
  <si>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</si>
  <si>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</si>
  <si>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</si>
  <si>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</si>
  <si>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</si>
  <si>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</si>
  <si>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</si>
  <si>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</si>
  <si>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</si>
  <si>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</si>
  <si>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</si>
  <si>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</si>
  <si>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</si>
  <si>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</si>
  <si>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</si>
  <si>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</si>
  <si>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</si>
  <si>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</si>
  <si>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</si>
  <si>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</si>
  <si>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</si>
  <si>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</si>
  <si>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</si>
  <si>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</si>
  <si>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</si>
  <si>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</si>
  <si>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</si>
  <si>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</si>
  <si>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</si>
  <si>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</si>
  <si>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</si>
  <si>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</si>
  <si>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</si>
  <si>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</si>
  <si>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</si>
  <si>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</si>
  <si>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</si>
  <si>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</si>
  <si>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</si>
  <si>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</si>
  <si>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</si>
  <si>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</si>
  <si>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</si>
  <si>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</si>
  <si>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</si>
  <si>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</si>
  <si>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</si>
  <si>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</si>
  <si>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</si>
  <si>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</si>
  <si>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</si>
  <si>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</si>
  <si>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</si>
  <si>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</si>
  <si>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</si>
  <si>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</si>
  <si>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</si>
  <si>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</si>
  <si>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</si>
  <si>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</si>
  <si>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</si>
  <si>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</si>
  <si>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</si>
  <si>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</si>
  <si>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</si>
  <si>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</si>
  <si>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</si>
  <si>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</si>
  <si>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</si>
  <si>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</si>
  <si>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</si>
  <si>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</si>
  <si>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</si>
  <si>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</si>
  <si>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</si>
  <si>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</si>
  <si>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</si>
  <si>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</si>
  <si>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</si>
  <si>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</si>
  <si>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</si>
  <si>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</si>
  <si>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</si>
  <si>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</si>
  <si>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</si>
  <si>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</si>
  <si>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</si>
  <si>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</si>
  <si>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</si>
  <si>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</si>
  <si>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</si>
  <si>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</si>
  <si>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</si>
  <si>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</si>
  <si>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</si>
  <si>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</si>
  <si>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</si>
  <si>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</si>
  <si>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</si>
  <si>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</si>
  <si>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</si>
  <si>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</si>
  <si>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</si>
  <si>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</si>
  <si>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</si>
  <si>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</si>
  <si>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</si>
  <si>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</si>
  <si>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</si>
  <si>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</si>
  <si>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</si>
  <si>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</si>
  <si>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</si>
  <si>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</si>
  <si>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</si>
  <si>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</si>
  <si>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</si>
  <si>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</si>
  <si>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</si>
  <si>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</si>
  <si>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</si>
  <si>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</si>
  <si>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</si>
  <si>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</si>
  <si>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</si>
  <si>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</si>
  <si>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</si>
  <si>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</si>
  <si>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</si>
  <si>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</si>
  <si>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</si>
  <si>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</si>
  <si>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</si>
  <si>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</si>
  <si>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</si>
  <si>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</si>
  <si>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</si>
  <si>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</si>
  <si>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</si>
  <si>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</si>
  <si>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</si>
  <si>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</si>
  <si>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</si>
  <si>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</t>
  </si>
  <si>
    <t>Затвердженно на 2018 рік з урахуванням змін</t>
  </si>
  <si>
    <t>% виконання</t>
  </si>
  <si>
    <t>Код програмної класифікації</t>
  </si>
  <si>
    <t>Найменування</t>
  </si>
  <si>
    <t>Спеціальний фонд</t>
  </si>
  <si>
    <t>Видатки міського бюджету</t>
  </si>
  <si>
    <t xml:space="preserve">Додаток 2 до рішення </t>
  </si>
  <si>
    <t>Інші програми, заклади та заходи у сфері освіти</t>
  </si>
  <si>
    <t>Первинна медична допомога населенню</t>
  </si>
  <si>
    <t>Інші  програми, заклади та заходи у сфері охорони здоров’я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</si>
  <si>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</si>
  <si>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</si>
  <si>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</si>
  <si>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допомоги сім'ям з дітьми, малозабезпеченим сім’ям, тимчасової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</si>
  <si>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</t>
  </si>
  <si>
    <t xml:space="preserve">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</si>
  <si>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</si>
  <si>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</si>
  <si>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Реалізація державної політики у молодіжній сфері</t>
  </si>
  <si>
    <t>Забезпечення реалізації окремих програм для осіб з інвалідністю</t>
  </si>
  <si>
    <t>Соціальний захист ветеранів війни та праці</t>
  </si>
  <si>
    <t>Інші заклади та заходи</t>
  </si>
  <si>
    <t>Інші заклади та заходи в галузі культури і мистецтва</t>
  </si>
  <si>
    <t>Проведення спортивної роботи в регіоні</t>
  </si>
  <si>
    <t>Здійснення фізкультурно-спортивної та реабілітаційної роботи серед осіб з інвалідністю</t>
  </si>
  <si>
    <t>Розвиток дитячо-юнацького та резервного спорту</t>
  </si>
  <si>
    <t>Інші заходи з розвитку фізичної культури та спорту</t>
  </si>
  <si>
    <t>Утримання та ефективна експлуатація об’єктів житлово-комунального господарства</t>
  </si>
  <si>
    <t xml:space="preserve">Реалізація державних та місцевих житлових програм </t>
  </si>
  <si>
    <t>Забезпечення надійної та безперебійної експлуатації ліфтів</t>
  </si>
  <si>
    <t>Забезпечення надання послуг з перевезення пасажирів електротранспортом</t>
  </si>
  <si>
    <t>Утримання та розвиток автомобільних доріг та дорожньої інфраструктури</t>
  </si>
  <si>
    <t>Інша економічна діяльність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</si>
  <si>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</si>
  <si>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</si>
  <si>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>Будівництвоˈ об'єктів соціально-культурного призначення</t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</si>
  <si>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</si>
  <si>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</si>
  <si>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інших об'єктів соціальної та виробничої інфраструктури комунальної власності</t>
  </si>
  <si>
    <t>Розроблення схем планування та забудови територій (містобудівної документації)</t>
  </si>
  <si>
    <t>Реалізація інших заходів щодо соціально-економічного розвитку територій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</si>
  <si>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</si>
  <si>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</si>
  <si>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</si>
  <si>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Запобігання та ліквідація забруднення навколишнього природного середовища</t>
  </si>
  <si>
    <t>Охорона та раціональне використання природних ресурсів</t>
  </si>
  <si>
    <t>Утилізація відходів</t>
  </si>
  <si>
    <t>Збереження природно-заповідного фонду</t>
  </si>
  <si>
    <t xml:space="preserve">Інша діяльність у сфері екології та охорони природних ресурсів </t>
  </si>
  <si>
    <t xml:space="preserve">Разом: </t>
  </si>
  <si>
    <t>Всього</t>
  </si>
  <si>
    <t>Довгострокові кредити громадянам на будівництво / реконструкцію / придбання житла та їх повернення</t>
  </si>
  <si>
    <t>Надання кредиту</t>
  </si>
  <si>
    <t>Повернення кредиту</t>
  </si>
  <si>
    <t>% вручну</t>
  </si>
  <si>
    <t>реверсна дотація</t>
  </si>
  <si>
    <t>субенція на села</t>
  </si>
  <si>
    <t xml:space="preserve">Програми і централізовані заходи у галузі охорони здоров’я </t>
  </si>
  <si>
    <t>Централізовані заходи з лікування хворих на цукровий та
нецукровий діабет</t>
  </si>
  <si>
    <t>Відшкодування вартості лікарських засобів для лікування
окремих захворювань</t>
  </si>
  <si>
    <t>0712144</t>
  </si>
  <si>
    <t>0712146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</si>
  <si>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</si>
  <si>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Фінансова підтримка кінематографії</t>
  </si>
  <si>
    <t>Обслуговування місцевого боргу</t>
  </si>
  <si>
    <t>Субвенція з місцевого бюджету державному бюджету на виконання програм соціально-економічного розвитку регіонів</t>
  </si>
  <si>
    <t>субенція соц.-економ.розвиток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</si>
  <si>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</si>
  <si>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</si>
  <si>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Придбання житла для окремих категорій населення відповідно до законодавства</t>
  </si>
  <si>
    <t>Проведення експертної грошової оцінки земельної ділянки чи права на неї</t>
  </si>
  <si>
    <t>Інші субвенції з місцевого бюджету</t>
  </si>
  <si>
    <t>Звіт про виконання видатків загального та спеціального фондів бюджету м. Хмельницького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</si>
  <si>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</si>
  <si>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 xml:space="preserve">Керуючий справами виконавчого комітету </t>
  </si>
  <si>
    <t>Ю. Сабій</t>
  </si>
  <si>
    <t>за 2018 рік</t>
  </si>
  <si>
    <t>від "    "                  2019 р. №</t>
  </si>
  <si>
    <t>Виконано за 2018 рік</t>
  </si>
  <si>
    <t>Виконано за 2018 рік разом по загальному та спеціальному фондах</t>
  </si>
  <si>
    <t>Організація та проведення громадських робіт</t>
  </si>
  <si>
    <t>Підтримка фізкультурно-спортивного руху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</si>
  <si>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</si>
  <si>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</si>
  <si>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субенція обласному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</si>
  <si>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</t>
  </si>
  <si>
    <t>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</si>
</sst>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.00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0.0"/>
    <numFmt numFmtId="178" formatCode="#,##0.0"/>
    <numFmt numFmtId="179" formatCode="#,##0.0000000000000000000"/>
    <numFmt numFmtId="180" formatCode="0.0000000000"/>
    <numFmt numFmtId="181" formatCode="0.00000000000000000000000"/>
  </numFmts>
  <fonts count="6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0"/>
      <name val="MS Sans Serif"/>
      <family val="2"/>
    </font>
    <font>
      <sz val="16"/>
      <name val="Calibri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i/>
      <sz val="16"/>
      <color indexed="8"/>
      <name val="Times New Roman"/>
      <family val="1"/>
    </font>
    <font>
      <i/>
      <sz val="16"/>
      <color indexed="8"/>
      <name val="Calibri"/>
      <family val="2"/>
    </font>
    <font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i/>
      <sz val="16"/>
      <color theme="1"/>
      <name val="Times New Roman"/>
      <family val="1"/>
    </font>
    <font>
      <i/>
      <sz val="16"/>
      <color theme="1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7" fillId="0" borderId="0" applyNumberFormat="0" applyFon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56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178" fontId="3" fillId="0" borderId="10" xfId="42" applyNumberFormat="1" applyFont="1" applyFill="1" applyBorder="1" applyAlignment="1">
      <alignment horizontal="center" vertical="center" wrapText="1"/>
      <protection/>
    </xf>
    <xf numFmtId="178" fontId="6" fillId="0" borderId="10" xfId="42" applyNumberFormat="1" applyFont="1" applyFill="1" applyBorder="1" applyAlignment="1">
      <alignment horizontal="center" vertical="center" wrapText="1"/>
      <protection/>
    </xf>
    <xf numFmtId="4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178" fontId="56" fillId="35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178" fontId="56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4" fontId="56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178" fontId="4" fillId="0" borderId="10" xfId="42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8" fontId="55" fillId="0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178" fontId="60" fillId="0" borderId="10" xfId="0" applyNumberFormat="1" applyFont="1" applyFill="1" applyBorder="1" applyAlignment="1">
      <alignment horizontal="center" vertical="center" wrapText="1"/>
    </xf>
    <xf numFmtId="0" fontId="56" fillId="36" borderId="0" xfId="0" applyFont="1" applyFill="1" applyBorder="1" applyAlignment="1" quotePrefix="1">
      <alignment horizontal="center" vertical="center" wrapText="1"/>
    </xf>
    <xf numFmtId="4" fontId="4" fillId="37" borderId="0" xfId="0" applyNumberFormat="1" applyFont="1" applyFill="1" applyBorder="1" applyAlignment="1">
      <alignment horizontal="center" vertical="center" wrapText="1"/>
    </xf>
    <xf numFmtId="4" fontId="56" fillId="38" borderId="0" xfId="0" applyNumberFormat="1" applyFont="1" applyFill="1" applyBorder="1" applyAlignment="1">
      <alignment horizontal="center" vertical="center" wrapText="1"/>
    </xf>
    <xf numFmtId="178" fontId="56" fillId="39" borderId="0" xfId="0" applyNumberFormat="1" applyFont="1" applyFill="1" applyBorder="1" applyAlignment="1">
      <alignment horizontal="center" vertical="center" wrapText="1"/>
    </xf>
    <xf numFmtId="178" fontId="4" fillId="40" borderId="0" xfId="42" applyNumberFormat="1" applyFont="1" applyFill="1" applyBorder="1" applyAlignment="1">
      <alignment horizontal="center" vertical="center" wrapText="1"/>
      <protection/>
    </xf>
    <xf numFmtId="4" fontId="6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8" fontId="6" fillId="0" borderId="10" xfId="42" applyNumberFormat="1" applyFont="1" applyFill="1" applyBorder="1" applyAlignment="1">
      <alignment horizontal="center" vertical="center" wrapText="1"/>
      <protection/>
    </xf>
    <xf numFmtId="178" fontId="60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178" fontId="55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42" applyFont="1" applyAlignment="1">
      <alignment/>
      <protection/>
    </xf>
    <xf numFmtId="0" fontId="5" fillId="0" borderId="0" xfId="42" applyFont="1" applyAlignment="1">
      <alignment/>
      <protection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178" fontId="56" fillId="0" borderId="0" xfId="0" applyNumberFormat="1" applyFont="1" applyFill="1" applyBorder="1" applyAlignment="1">
      <alignment horizontal="center" vertical="center" wrapText="1"/>
    </xf>
    <xf numFmtId="178" fontId="4" fillId="0" borderId="0" xfId="42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4" fontId="4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2" applyFont="1" applyBorder="1" applyAlignment="1">
      <alignment horizontal="center" vertical="center" wrapText="1"/>
      <protection/>
    </xf>
    <xf numFmtId="4" fontId="4" fillId="0" borderId="10" xfId="42" applyNumberFormat="1" applyFont="1" applyFill="1" applyBorder="1" applyAlignment="1" applyProtection="1">
      <alignment horizontal="center" vertical="center"/>
      <protection locked="0"/>
    </xf>
    <xf numFmtId="0" fontId="3" fillId="0" borderId="10" xfId="42" applyFont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56" fillId="41" borderId="10" xfId="0" applyFont="1" applyFill="1" applyBorder="1" applyAlignment="1" quotePrefix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 wrapText="1"/>
    </xf>
    <xf numFmtId="0" fontId="60" fillId="0" borderId="10" xfId="0" applyFont="1" applyFill="1" applyBorder="1" applyAlignment="1" quotePrefix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 wrapText="1"/>
    </xf>
    <xf numFmtId="0" fontId="60" fillId="0" borderId="10" xfId="0" applyFont="1" applyFill="1" applyBorder="1" applyAlignment="1" quotePrefix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6" fillId="0" borderId="10" xfId="0" applyFont="1" applyFill="1" applyBorder="1" applyAlignment="1" quotePrefix="1">
      <alignment horizontal="center" vertical="center" wrapText="1"/>
    </xf>
    <xf numFmtId="0" fontId="63" fillId="0" borderId="10" xfId="0" applyFont="1" applyFill="1" applyBorder="1" applyAlignment="1" quotePrefix="1">
      <alignment horizontal="center" vertical="center" wrapText="1"/>
    </xf>
    <xf numFmtId="4" fontId="4" fillId="42" borderId="10" xfId="0" applyNumberFormat="1" applyFont="1" applyFill="1" applyBorder="1" applyAlignment="1">
      <alignment horizontal="center" vertical="center" wrapText="1"/>
    </xf>
    <xf numFmtId="178" fontId="4" fillId="43" borderId="10" xfId="4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 2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view="pageBreakPreview" zoomScale="55" zoomScaleNormal="115" zoomScaleSheetLayoutView="55" zoomScalePageLayoutView="0" workbookViewId="0" topLeftCell="A172">
      <selection activeCell="N169" sqref="N169"/>
    </sheetView>
  </sheetViews>
  <sheetFormatPr defaultColWidth="9.140625" defaultRowHeight="12.75"/>
  <cols>
    <col min="1" max="1" width="20.57421875" style="5" customWidth="1"/>
    <col min="2" max="2" width="59.140625" style="7" bestFit="1" customWidth="1"/>
    <col min="3" max="3" width="23.7109375" style="0" hidden="1" customWidth="1"/>
    <col min="4" max="4" width="24.7109375" style="0" bestFit="1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12.8515625" style="5" customWidth="1"/>
    <col min="12" max="12" width="17.00390625" style="0" bestFit="1" customWidth="1"/>
  </cols>
  <sheetData>
    <row r="1" spans="1:10" ht="26.25" customHeight="1">
      <c r="A1" s="32"/>
      <c r="B1" s="33"/>
      <c r="C1" s="34"/>
      <c r="D1" s="34"/>
      <c r="E1" s="34"/>
      <c r="F1" s="34"/>
      <c r="G1" s="34"/>
      <c r="H1" s="34"/>
      <c r="I1" s="87" t="s">
        <v>206</v>
      </c>
      <c r="J1" s="88"/>
    </row>
    <row r="2" spans="1:10" ht="30.75" customHeight="1">
      <c r="A2" s="32"/>
      <c r="B2" s="33"/>
      <c r="C2" s="34"/>
      <c r="D2" s="34"/>
      <c r="E2" s="34"/>
      <c r="F2" s="34"/>
      <c r="G2" s="34"/>
      <c r="H2" s="34"/>
      <c r="I2" s="87" t="s">
        <v>277</v>
      </c>
      <c r="J2" s="88"/>
    </row>
    <row r="3" spans="1:10" ht="12.75">
      <c r="A3" s="32"/>
      <c r="B3" s="33"/>
      <c r="C3" s="34"/>
      <c r="D3" s="34"/>
      <c r="E3" s="34"/>
      <c r="F3" s="34"/>
      <c r="G3" s="34"/>
      <c r="H3" s="34"/>
      <c r="I3" s="34"/>
      <c r="J3" s="34"/>
    </row>
    <row r="4" spans="1:10" ht="20.25">
      <c r="A4" s="89" t="s">
        <v>272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20.25">
      <c r="A5" s="89" t="s">
        <v>276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20.25">
      <c r="A6" s="6"/>
      <c r="B6" s="8" t="s">
        <v>205</v>
      </c>
      <c r="C6" s="4"/>
      <c r="D6" s="4"/>
      <c r="E6" s="4"/>
      <c r="F6" s="4"/>
      <c r="G6" s="2"/>
      <c r="H6" s="2"/>
      <c r="I6" s="2"/>
      <c r="J6" s="2"/>
    </row>
    <row r="7" spans="1:10" ht="20.25">
      <c r="A7" s="97" t="s">
        <v>202</v>
      </c>
      <c r="B7" s="97" t="s">
        <v>203</v>
      </c>
      <c r="C7" s="98" t="s">
        <v>0</v>
      </c>
      <c r="D7" s="99"/>
      <c r="E7" s="99"/>
      <c r="F7" s="99"/>
      <c r="G7" s="100" t="s">
        <v>204</v>
      </c>
      <c r="H7" s="101"/>
      <c r="I7" s="101"/>
      <c r="J7" s="97" t="s">
        <v>279</v>
      </c>
    </row>
    <row r="8" spans="1:11" s="1" customFormat="1" ht="81">
      <c r="A8" s="102"/>
      <c r="B8" s="91"/>
      <c r="C8" s="68" t="s">
        <v>200</v>
      </c>
      <c r="D8" s="68" t="s">
        <v>200</v>
      </c>
      <c r="E8" s="68" t="s">
        <v>278</v>
      </c>
      <c r="F8" s="68" t="s">
        <v>201</v>
      </c>
      <c r="G8" s="68" t="s">
        <v>200</v>
      </c>
      <c r="H8" s="68" t="s">
        <v>278</v>
      </c>
      <c r="I8" s="68" t="s">
        <v>201</v>
      </c>
      <c r="J8" s="97"/>
      <c r="K8" s="22"/>
    </row>
    <row r="9" spans="1:11" ht="20.25">
      <c r="A9" s="103" t="s">
        <v>1</v>
      </c>
      <c r="B9" s="42" t="s">
        <v>2</v>
      </c>
      <c r="C9" s="43">
        <f>C10+C11+C12</f>
        <v>113923384</v>
      </c>
      <c r="D9" s="43">
        <f>D10+D11+D12</f>
        <v>126617734</v>
      </c>
      <c r="E9" s="43">
        <f>E10+E11+E12</f>
        <v>124612033.91000001</v>
      </c>
      <c r="F9" s="44">
        <f>E9/D9*100</f>
        <v>98.41594062171418</v>
      </c>
      <c r="G9" s="43">
        <f>G10+G11+G12</f>
        <v>2939016.5</v>
      </c>
      <c r="H9" s="43">
        <f>H10+H11+H12</f>
        <v>2877778.98</v>
      </c>
      <c r="I9" s="44">
        <f>H9/G9*100</f>
        <v>97.91639414069299</v>
      </c>
      <c r="J9" s="43">
        <f>J10+J11+J12</f>
        <v>127489812.89000002</v>
      </c>
      <c r="K9" s="3" t="b">
        <f>J9=E9+H9</f>
        <v>1</v>
      </c>
    </row>
    <row r="10" spans="1:10" ht="178.5" customHeight="1">
      <c r="A10" s="104" t="s">
        <v>3</v>
      </c>
      <c r="B10" s="45" t="s">
        <v>4</v>
      </c>
      <c r="C10" s="71">
        <v>62160100</v>
      </c>
      <c r="D10" s="66">
        <v>66199730</v>
      </c>
      <c r="E10" s="71">
        <v>65374618.31</v>
      </c>
      <c r="F10" s="69">
        <f>E10/D10*100</f>
        <v>98.75360263553945</v>
      </c>
      <c r="G10" s="51">
        <v>2011549.09</v>
      </c>
      <c r="H10" s="51">
        <v>2008332.54</v>
      </c>
      <c r="I10" s="35">
        <f aca="true" t="shared" si="0" ref="I10:I15">H10/G10*100</f>
        <v>99.84009587357373</v>
      </c>
      <c r="J10" s="46">
        <f aca="true" t="shared" si="1" ref="J10:J96">H10+E10</f>
        <v>67382950.85000001</v>
      </c>
    </row>
    <row r="11" spans="1:10" ht="122.25" customHeight="1">
      <c r="A11" s="104" t="s">
        <v>5</v>
      </c>
      <c r="B11" s="45" t="s">
        <v>6</v>
      </c>
      <c r="C11" s="71">
        <v>50740284</v>
      </c>
      <c r="D11" s="71">
        <v>59483754</v>
      </c>
      <c r="E11" s="71">
        <v>58313270.67</v>
      </c>
      <c r="F11" s="69">
        <f>E11/D11*100</f>
        <v>98.03226385140387</v>
      </c>
      <c r="G11" s="46">
        <v>802034.11</v>
      </c>
      <c r="H11" s="46">
        <v>800403.11</v>
      </c>
      <c r="I11" s="35">
        <f t="shared" si="0"/>
        <v>99.79664206551016</v>
      </c>
      <c r="J11" s="46">
        <f t="shared" si="1"/>
        <v>59113673.78</v>
      </c>
    </row>
    <row r="12" spans="1:10" ht="61.5" customHeight="1">
      <c r="A12" s="104" t="s">
        <v>7</v>
      </c>
      <c r="B12" s="45" t="s">
        <v>8</v>
      </c>
      <c r="C12" s="71">
        <v>1023000</v>
      </c>
      <c r="D12" s="71">
        <v>934250</v>
      </c>
      <c r="E12" s="71">
        <v>924144.93</v>
      </c>
      <c r="F12" s="69">
        <f>E12/D12*100</f>
        <v>98.91837623762378</v>
      </c>
      <c r="G12" s="46">
        <v>125433.3</v>
      </c>
      <c r="H12" s="46">
        <v>69043.33</v>
      </c>
      <c r="I12" s="35">
        <f t="shared" si="0"/>
        <v>55.043859963821404</v>
      </c>
      <c r="J12" s="46">
        <f t="shared" si="1"/>
        <v>993188.26</v>
      </c>
    </row>
    <row r="13" spans="1:11" ht="20.25">
      <c r="A13" s="103" t="s">
        <v>9</v>
      </c>
      <c r="B13" s="42" t="s">
        <v>10</v>
      </c>
      <c r="C13" s="43">
        <f>C14+C15+C16+C17+C18+C19+C20+C21+C22</f>
        <v>945553815</v>
      </c>
      <c r="D13" s="43">
        <f>D14+D15+D16+D17+D18+D19+D20+D21+D22</f>
        <v>937573209.9999999</v>
      </c>
      <c r="E13" s="43">
        <f>E14+E15+E16+E17+E18+E19+E20+E21+E22</f>
        <v>923047121.8599999</v>
      </c>
      <c r="F13" s="44">
        <f aca="true" t="shared" si="2" ref="F13:F101">E13/D13*100</f>
        <v>98.45067158648871</v>
      </c>
      <c r="G13" s="43">
        <f>G14+G15+G16+G17+G18+G19+G20+G21+G22</f>
        <v>135213885.14</v>
      </c>
      <c r="H13" s="43">
        <f>H14+H15+H16+H17+H18+H19+H20+H21+H22</f>
        <v>125843101.91999999</v>
      </c>
      <c r="I13" s="44">
        <f t="shared" si="0"/>
        <v>93.06965907362434</v>
      </c>
      <c r="J13" s="43">
        <f>J14+J15+J16+J17+J18+J19+J20+J21+J22</f>
        <v>1048890223.7799999</v>
      </c>
      <c r="K13" s="3" t="b">
        <f>J13=E13+H13</f>
        <v>1</v>
      </c>
    </row>
    <row r="14" spans="1:10" ht="20.25">
      <c r="A14" s="104" t="s">
        <v>11</v>
      </c>
      <c r="B14" s="45" t="s">
        <v>12</v>
      </c>
      <c r="C14" s="71">
        <v>246953481</v>
      </c>
      <c r="D14" s="71">
        <v>237300617</v>
      </c>
      <c r="E14" s="71">
        <v>235433869.9</v>
      </c>
      <c r="F14" s="69">
        <f t="shared" si="2"/>
        <v>99.21334081487028</v>
      </c>
      <c r="G14" s="46">
        <v>41615506.17</v>
      </c>
      <c r="H14" s="46">
        <v>38710143.4</v>
      </c>
      <c r="I14" s="35">
        <f t="shared" si="0"/>
        <v>93.01855717402174</v>
      </c>
      <c r="J14" s="46">
        <f t="shared" si="1"/>
        <v>274144013.3</v>
      </c>
    </row>
    <row r="15" spans="1:10" ht="166.5" customHeight="1">
      <c r="A15" s="104" t="s">
        <v>13</v>
      </c>
      <c r="B15" s="45" t="s">
        <v>14</v>
      </c>
      <c r="C15" s="71">
        <v>490989703</v>
      </c>
      <c r="D15" s="71">
        <v>501667179.08</v>
      </c>
      <c r="E15" s="71">
        <v>491355738.71</v>
      </c>
      <c r="F15" s="69">
        <f t="shared" si="2"/>
        <v>97.94456548086123</v>
      </c>
      <c r="G15" s="46">
        <v>56604390.93</v>
      </c>
      <c r="H15" s="46">
        <v>52844530.44</v>
      </c>
      <c r="I15" s="35">
        <f t="shared" si="0"/>
        <v>93.35765224530081</v>
      </c>
      <c r="J15" s="46">
        <f t="shared" si="1"/>
        <v>544200269.15</v>
      </c>
    </row>
    <row r="16" spans="1:10" ht="40.5">
      <c r="A16" s="104" t="s">
        <v>15</v>
      </c>
      <c r="B16" s="45" t="s">
        <v>16</v>
      </c>
      <c r="C16" s="71">
        <v>2531500</v>
      </c>
      <c r="D16" s="71">
        <v>1838089.92</v>
      </c>
      <c r="E16" s="71">
        <v>1823158.53</v>
      </c>
      <c r="F16" s="69">
        <f t="shared" si="2"/>
        <v>99.18766814193725</v>
      </c>
      <c r="G16" s="46"/>
      <c r="H16" s="46"/>
      <c r="I16" s="35"/>
      <c r="J16" s="46">
        <f t="shared" si="1"/>
        <v>1823158.53</v>
      </c>
    </row>
    <row r="17" spans="1:10" ht="177.75" customHeight="1">
      <c r="A17" s="104" t="s">
        <v>17</v>
      </c>
      <c r="B17" s="45" t="s">
        <v>18</v>
      </c>
      <c r="C17" s="71">
        <v>15424000</v>
      </c>
      <c r="D17" s="71">
        <v>15664300</v>
      </c>
      <c r="E17" s="71">
        <v>14937239.41</v>
      </c>
      <c r="F17" s="69">
        <f t="shared" si="2"/>
        <v>95.3584865586078</v>
      </c>
      <c r="G17" s="46">
        <v>546989.16</v>
      </c>
      <c r="H17" s="46">
        <v>533751.72</v>
      </c>
      <c r="I17" s="35">
        <f aca="true" t="shared" si="3" ref="I17:I23">H17/G17*100</f>
        <v>97.57994472870357</v>
      </c>
      <c r="J17" s="46">
        <f t="shared" si="1"/>
        <v>15470991.13</v>
      </c>
    </row>
    <row r="18" spans="1:10" ht="118.5" customHeight="1">
      <c r="A18" s="104" t="s">
        <v>19</v>
      </c>
      <c r="B18" s="45" t="s">
        <v>20</v>
      </c>
      <c r="C18" s="71">
        <v>27938600</v>
      </c>
      <c r="D18" s="71">
        <v>25834020</v>
      </c>
      <c r="E18" s="71">
        <v>25284325.02</v>
      </c>
      <c r="F18" s="69">
        <f t="shared" si="2"/>
        <v>97.8722050226794</v>
      </c>
      <c r="G18" s="46">
        <v>12903908.62</v>
      </c>
      <c r="H18" s="46">
        <v>12836554.89</v>
      </c>
      <c r="I18" s="35">
        <f t="shared" si="3"/>
        <v>99.47803621380574</v>
      </c>
      <c r="J18" s="46">
        <f t="shared" si="1"/>
        <v>38120879.91</v>
      </c>
    </row>
    <row r="19" spans="1:10" ht="131.25" customHeight="1">
      <c r="A19" s="104" t="s">
        <v>21</v>
      </c>
      <c r="B19" s="45" t="s">
        <v>22</v>
      </c>
      <c r="C19" s="71">
        <v>41628400</v>
      </c>
      <c r="D19" s="71">
        <v>41628400</v>
      </c>
      <c r="E19" s="71">
        <v>41549631.34</v>
      </c>
      <c r="F19" s="69">
        <f t="shared" si="2"/>
        <v>99.81078143767238</v>
      </c>
      <c r="G19" s="46">
        <v>8888528.38</v>
      </c>
      <c r="H19" s="46">
        <v>7470819.18</v>
      </c>
      <c r="I19" s="35">
        <f t="shared" si="3"/>
        <v>84.0501246169166</v>
      </c>
      <c r="J19" s="46">
        <f t="shared" si="1"/>
        <v>49020450.52</v>
      </c>
    </row>
    <row r="20" spans="1:10" ht="102" customHeight="1">
      <c r="A20" s="104" t="s">
        <v>23</v>
      </c>
      <c r="B20" s="45" t="s">
        <v>24</v>
      </c>
      <c r="C20" s="71">
        <v>101395431</v>
      </c>
      <c r="D20" s="71">
        <v>95366804</v>
      </c>
      <c r="E20" s="71">
        <v>95037967.69</v>
      </c>
      <c r="F20" s="69">
        <f t="shared" si="2"/>
        <v>99.65518786809716</v>
      </c>
      <c r="G20" s="46">
        <v>13465752.39</v>
      </c>
      <c r="H20" s="46">
        <v>12274931.63</v>
      </c>
      <c r="I20" s="35">
        <f t="shared" si="3"/>
        <v>91.15667119436762</v>
      </c>
      <c r="J20" s="46">
        <f t="shared" si="1"/>
        <v>107312899.32</v>
      </c>
    </row>
    <row r="21" spans="1:10" ht="76.5" customHeight="1">
      <c r="A21" s="104" t="s">
        <v>25</v>
      </c>
      <c r="B21" s="45" t="s">
        <v>26</v>
      </c>
      <c r="C21" s="71">
        <v>4242400</v>
      </c>
      <c r="D21" s="71">
        <v>4275700</v>
      </c>
      <c r="E21" s="71">
        <v>4204121.45</v>
      </c>
      <c r="F21" s="69">
        <f t="shared" si="2"/>
        <v>98.3259220712398</v>
      </c>
      <c r="G21" s="46">
        <v>150145.55</v>
      </c>
      <c r="H21" s="46">
        <v>150135.55</v>
      </c>
      <c r="I21" s="35">
        <f t="shared" si="3"/>
        <v>99.99333979595133</v>
      </c>
      <c r="J21" s="46">
        <f t="shared" si="1"/>
        <v>4354257</v>
      </c>
    </row>
    <row r="22" spans="1:10" ht="70.5" customHeight="1">
      <c r="A22" s="104">
        <v>1160</v>
      </c>
      <c r="B22" s="45" t="s">
        <v>207</v>
      </c>
      <c r="C22" s="71">
        <f>C23+C24</f>
        <v>14450300</v>
      </c>
      <c r="D22" s="71">
        <f aca="true" t="shared" si="4" ref="D22:J22">D23+D24</f>
        <v>13998100</v>
      </c>
      <c r="E22" s="71">
        <f t="shared" si="4"/>
        <v>13421069.81</v>
      </c>
      <c r="F22" s="69">
        <f>E22/D22*100</f>
        <v>95.87779634378953</v>
      </c>
      <c r="G22" s="71">
        <f t="shared" si="4"/>
        <v>1038663.94</v>
      </c>
      <c r="H22" s="71">
        <f t="shared" si="4"/>
        <v>1022235.11</v>
      </c>
      <c r="I22" s="35">
        <f t="shared" si="3"/>
        <v>98.4182728053503</v>
      </c>
      <c r="J22" s="71">
        <f t="shared" si="4"/>
        <v>14443304.92</v>
      </c>
    </row>
    <row r="23" spans="1:11" s="9" customFormat="1" ht="57.75" customHeight="1">
      <c r="A23" s="105" t="s">
        <v>27</v>
      </c>
      <c r="B23" s="38" t="s">
        <v>28</v>
      </c>
      <c r="C23" s="70">
        <v>14283100</v>
      </c>
      <c r="D23" s="70">
        <v>13830900</v>
      </c>
      <c r="E23" s="70">
        <v>13319129.81</v>
      </c>
      <c r="F23" s="72">
        <f t="shared" si="2"/>
        <v>96.2998055802587</v>
      </c>
      <c r="G23" s="37">
        <v>1038663.94</v>
      </c>
      <c r="H23" s="37">
        <v>1022235.11</v>
      </c>
      <c r="I23" s="36">
        <f t="shared" si="3"/>
        <v>98.4182728053503</v>
      </c>
      <c r="J23" s="37">
        <f t="shared" si="1"/>
        <v>14341364.92</v>
      </c>
      <c r="K23" s="23"/>
    </row>
    <row r="24" spans="1:11" s="9" customFormat="1" ht="54.75" customHeight="1">
      <c r="A24" s="105" t="s">
        <v>29</v>
      </c>
      <c r="B24" s="38" t="s">
        <v>30</v>
      </c>
      <c r="C24" s="70">
        <v>167200</v>
      </c>
      <c r="D24" s="70">
        <v>167200</v>
      </c>
      <c r="E24" s="70">
        <v>101940</v>
      </c>
      <c r="F24" s="72">
        <f t="shared" si="2"/>
        <v>60.96889952153111</v>
      </c>
      <c r="G24" s="37"/>
      <c r="H24" s="37"/>
      <c r="I24" s="36"/>
      <c r="J24" s="37">
        <f t="shared" si="1"/>
        <v>101940</v>
      </c>
      <c r="K24" s="23"/>
    </row>
    <row r="25" spans="1:11" ht="20.25">
      <c r="A25" s="103" t="s">
        <v>31</v>
      </c>
      <c r="B25" s="42" t="s">
        <v>32</v>
      </c>
      <c r="C25" s="43">
        <f>C26+C27+C28+C29+C30+C35+C32</f>
        <v>347052841</v>
      </c>
      <c r="D25" s="43">
        <f>D26+D27+D28+D29+D30+D35+D32</f>
        <v>355904173</v>
      </c>
      <c r="E25" s="43">
        <f>E26+E27+E28+E29+E30+E35+E32</f>
        <v>350113135.28</v>
      </c>
      <c r="F25" s="44">
        <f>E25/D25*100</f>
        <v>98.37286602424861</v>
      </c>
      <c r="G25" s="43">
        <f>G26+G27+G28+G29+G30+G35+G32</f>
        <v>64609119.30000001</v>
      </c>
      <c r="H25" s="43">
        <f>H26+H27+H28+H29+H30+H35+H32</f>
        <v>59302902.449999996</v>
      </c>
      <c r="I25" s="44">
        <f>H25/G25*100</f>
        <v>91.7872013927916</v>
      </c>
      <c r="J25" s="43">
        <f>J26+J27+J28+J29+J30+J35+J32</f>
        <v>409416037.73</v>
      </c>
      <c r="K25" s="3" t="b">
        <f>J25=E25+H25</f>
        <v>1</v>
      </c>
    </row>
    <row r="26" spans="1:10" ht="70.5" customHeight="1">
      <c r="A26" s="104" t="s">
        <v>33</v>
      </c>
      <c r="B26" s="45" t="s">
        <v>34</v>
      </c>
      <c r="C26" s="71">
        <v>174374541</v>
      </c>
      <c r="D26" s="71">
        <v>177053911</v>
      </c>
      <c r="E26" s="71">
        <v>176608504.29</v>
      </c>
      <c r="F26" s="69">
        <f t="shared" si="2"/>
        <v>99.74843441329007</v>
      </c>
      <c r="G26" s="46">
        <f>6247606.65+9279661.8+20147675</f>
        <v>35674943.45</v>
      </c>
      <c r="H26" s="46">
        <f>4697896.49+9260584.6+19613064.45</f>
        <v>33571545.54</v>
      </c>
      <c r="I26" s="35">
        <f aca="true" t="shared" si="5" ref="I26:I36">H26/G26*100</f>
        <v>94.10399090625607</v>
      </c>
      <c r="J26" s="46">
        <f t="shared" si="1"/>
        <v>210180049.82999998</v>
      </c>
    </row>
    <row r="27" spans="1:10" ht="75.75" customHeight="1">
      <c r="A27" s="104" t="s">
        <v>35</v>
      </c>
      <c r="B27" s="45" t="s">
        <v>36</v>
      </c>
      <c r="C27" s="71">
        <v>53801300</v>
      </c>
      <c r="D27" s="71">
        <v>54159300</v>
      </c>
      <c r="E27" s="71">
        <v>54140485.18</v>
      </c>
      <c r="F27" s="69">
        <f>E27/D27*100</f>
        <v>99.96526022308264</v>
      </c>
      <c r="G27" s="46">
        <f>1024268.8+9372859.79+868650</f>
        <v>11265778.59</v>
      </c>
      <c r="H27" s="46">
        <f>1022445.19+9372859.42+866950</f>
        <v>11262254.61</v>
      </c>
      <c r="I27" s="35">
        <f t="shared" si="5"/>
        <v>99.9687196053797</v>
      </c>
      <c r="J27" s="46">
        <f t="shared" si="1"/>
        <v>65402739.79</v>
      </c>
    </row>
    <row r="28" spans="1:10" ht="79.5" customHeight="1">
      <c r="A28" s="104" t="s">
        <v>37</v>
      </c>
      <c r="B28" s="45" t="s">
        <v>38</v>
      </c>
      <c r="C28" s="71">
        <v>53724500</v>
      </c>
      <c r="D28" s="71">
        <v>53973886</v>
      </c>
      <c r="E28" s="71">
        <v>53214480.32</v>
      </c>
      <c r="F28" s="69">
        <f t="shared" si="2"/>
        <v>98.59301277658608</v>
      </c>
      <c r="G28" s="46">
        <f>5169395.4+318209.48+2752593</f>
        <v>8240197.880000001</v>
      </c>
      <c r="H28" s="46">
        <f>4462617.29+318209.48+2636704.52</f>
        <v>7417531.289999999</v>
      </c>
      <c r="I28" s="35">
        <f t="shared" si="5"/>
        <v>90.0164219114602</v>
      </c>
      <c r="J28" s="46">
        <f t="shared" si="1"/>
        <v>60632011.61</v>
      </c>
    </row>
    <row r="29" spans="1:10" ht="48.75" customHeight="1">
      <c r="A29" s="104" t="s">
        <v>39</v>
      </c>
      <c r="B29" s="45" t="s">
        <v>40</v>
      </c>
      <c r="C29" s="71">
        <v>8870400</v>
      </c>
      <c r="D29" s="71">
        <v>9006600</v>
      </c>
      <c r="E29" s="71">
        <v>8890206.08</v>
      </c>
      <c r="F29" s="69">
        <f t="shared" si="2"/>
        <v>98.70768192214598</v>
      </c>
      <c r="G29" s="46">
        <f>5000400+1858000</f>
        <v>6858400</v>
      </c>
      <c r="H29" s="46">
        <f>4380506.2+190708</f>
        <v>4571214.2</v>
      </c>
      <c r="I29" s="35">
        <f t="shared" si="5"/>
        <v>66.65132100781523</v>
      </c>
      <c r="J29" s="46">
        <f t="shared" si="1"/>
        <v>13461420.280000001</v>
      </c>
    </row>
    <row r="30" spans="1:10" ht="20.25">
      <c r="A30" s="104">
        <v>2110</v>
      </c>
      <c r="B30" s="45" t="s">
        <v>208</v>
      </c>
      <c r="C30" s="71">
        <f>C31</f>
        <v>39540900</v>
      </c>
      <c r="D30" s="71">
        <f>D31</f>
        <v>36699976</v>
      </c>
      <c r="E30" s="71">
        <f>E31</f>
        <v>36578339.37</v>
      </c>
      <c r="F30" s="69">
        <f t="shared" si="2"/>
        <v>99.66856482412958</v>
      </c>
      <c r="G30" s="71">
        <f>G31</f>
        <v>2481377.38</v>
      </c>
      <c r="H30" s="71">
        <f>H31</f>
        <v>2463145.05</v>
      </c>
      <c r="I30" s="35">
        <f t="shared" si="5"/>
        <v>99.2652334889907</v>
      </c>
      <c r="J30" s="46">
        <f>J31</f>
        <v>39041484.419999994</v>
      </c>
    </row>
    <row r="31" spans="1:11" s="9" customFormat="1" ht="99.75" customHeight="1">
      <c r="A31" s="105" t="s">
        <v>41</v>
      </c>
      <c r="B31" s="38" t="s">
        <v>42</v>
      </c>
      <c r="C31" s="70">
        <v>39540900</v>
      </c>
      <c r="D31" s="70">
        <v>36699976</v>
      </c>
      <c r="E31" s="70">
        <v>36578339.37</v>
      </c>
      <c r="F31" s="72">
        <f t="shared" si="2"/>
        <v>99.66856482412958</v>
      </c>
      <c r="G31" s="37">
        <v>2481377.38</v>
      </c>
      <c r="H31" s="37">
        <v>2463145.05</v>
      </c>
      <c r="I31" s="36">
        <f t="shared" si="5"/>
        <v>99.2652334889907</v>
      </c>
      <c r="J31" s="37">
        <f t="shared" si="1"/>
        <v>39041484.419999994</v>
      </c>
      <c r="K31" s="23"/>
    </row>
    <row r="32" spans="1:11" s="9" customFormat="1" ht="40.5">
      <c r="A32" s="104">
        <v>2140</v>
      </c>
      <c r="B32" s="39" t="s">
        <v>257</v>
      </c>
      <c r="C32" s="71">
        <f>C33+C34</f>
        <v>14260900</v>
      </c>
      <c r="D32" s="71">
        <f>D33+D34</f>
        <v>22570200</v>
      </c>
      <c r="E32" s="71">
        <f>E33+E34</f>
        <v>18314474.33</v>
      </c>
      <c r="F32" s="69">
        <f>E32/D32*100</f>
        <v>81.14449287113096</v>
      </c>
      <c r="G32" s="71">
        <f>G33+G34</f>
        <v>0</v>
      </c>
      <c r="H32" s="71">
        <f>H33+H34</f>
        <v>0</v>
      </c>
      <c r="I32" s="69">
        <v>0</v>
      </c>
      <c r="J32" s="71">
        <f>J33+J34</f>
        <v>18314474.33</v>
      </c>
      <c r="K32" s="30" t="s">
        <v>254</v>
      </c>
    </row>
    <row r="33" spans="1:11" s="9" customFormat="1" ht="60.75">
      <c r="A33" s="47" t="s">
        <v>260</v>
      </c>
      <c r="B33" s="54" t="s">
        <v>258</v>
      </c>
      <c r="C33" s="70">
        <v>7935200</v>
      </c>
      <c r="D33" s="70">
        <v>15581500</v>
      </c>
      <c r="E33" s="70">
        <v>11923148.49</v>
      </c>
      <c r="F33" s="72">
        <f>E33/D33*100</f>
        <v>76.52118531591952</v>
      </c>
      <c r="G33" s="37"/>
      <c r="H33" s="37"/>
      <c r="I33" s="72"/>
      <c r="J33" s="37">
        <f t="shared" si="1"/>
        <v>11923148.49</v>
      </c>
      <c r="K33" s="23"/>
    </row>
    <row r="34" spans="1:11" s="9" customFormat="1" ht="60.75">
      <c r="A34" s="47" t="s">
        <v>261</v>
      </c>
      <c r="B34" s="54" t="s">
        <v>259</v>
      </c>
      <c r="C34" s="70">
        <v>6325700</v>
      </c>
      <c r="D34" s="70">
        <v>6988700</v>
      </c>
      <c r="E34" s="70">
        <v>6391325.84</v>
      </c>
      <c r="F34" s="72">
        <f>E34/D34*100</f>
        <v>91.45228497431567</v>
      </c>
      <c r="G34" s="37"/>
      <c r="H34" s="37"/>
      <c r="I34" s="72"/>
      <c r="J34" s="37">
        <f t="shared" si="1"/>
        <v>6391325.84</v>
      </c>
      <c r="K34" s="23"/>
    </row>
    <row r="35" spans="1:11" s="9" customFormat="1" ht="61.5" customHeight="1">
      <c r="A35" s="104">
        <v>2150</v>
      </c>
      <c r="B35" s="39" t="s">
        <v>209</v>
      </c>
      <c r="C35" s="71">
        <f>C36+C37</f>
        <v>2480300</v>
      </c>
      <c r="D35" s="71">
        <f>D36+D37</f>
        <v>2440300</v>
      </c>
      <c r="E35" s="71">
        <f>E36+E37</f>
        <v>2366645.71</v>
      </c>
      <c r="F35" s="69">
        <f t="shared" si="2"/>
        <v>96.98175265336229</v>
      </c>
      <c r="G35" s="71">
        <f>G36+G37</f>
        <v>88422</v>
      </c>
      <c r="H35" s="71">
        <f>H36+H37</f>
        <v>17211.76</v>
      </c>
      <c r="I35" s="69">
        <f t="shared" si="5"/>
        <v>19.465472393748158</v>
      </c>
      <c r="J35" s="71">
        <f>J36+J37</f>
        <v>2383857.4699999997</v>
      </c>
      <c r="K35" s="23"/>
    </row>
    <row r="36" spans="1:11" s="9" customFormat="1" ht="76.5" customHeight="1">
      <c r="A36" s="105" t="s">
        <v>43</v>
      </c>
      <c r="B36" s="38" t="s">
        <v>44</v>
      </c>
      <c r="C36" s="70">
        <v>2180300</v>
      </c>
      <c r="D36" s="70">
        <v>2140300</v>
      </c>
      <c r="E36" s="70">
        <v>2072545.71</v>
      </c>
      <c r="F36" s="72">
        <f t="shared" si="2"/>
        <v>96.83435546418725</v>
      </c>
      <c r="G36" s="37">
        <v>88422</v>
      </c>
      <c r="H36" s="37">
        <v>17211.76</v>
      </c>
      <c r="I36" s="36">
        <f t="shared" si="5"/>
        <v>19.465472393748158</v>
      </c>
      <c r="J36" s="37">
        <f t="shared" si="1"/>
        <v>2089757.47</v>
      </c>
      <c r="K36" s="23"/>
    </row>
    <row r="37" spans="1:11" s="9" customFormat="1" ht="66.75" customHeight="1">
      <c r="A37" s="105" t="s">
        <v>45</v>
      </c>
      <c r="B37" s="38" t="s">
        <v>46</v>
      </c>
      <c r="C37" s="70">
        <v>300000</v>
      </c>
      <c r="D37" s="70">
        <v>300000</v>
      </c>
      <c r="E37" s="70">
        <v>294100</v>
      </c>
      <c r="F37" s="72">
        <f t="shared" si="2"/>
        <v>98.03333333333333</v>
      </c>
      <c r="G37" s="37"/>
      <c r="H37" s="37"/>
      <c r="I37" s="36"/>
      <c r="J37" s="37">
        <f t="shared" si="1"/>
        <v>294100</v>
      </c>
      <c r="K37" s="23"/>
    </row>
    <row r="38" spans="1:11" ht="40.5">
      <c r="A38" s="103" t="s">
        <v>47</v>
      </c>
      <c r="B38" s="42" t="s">
        <v>48</v>
      </c>
      <c r="C38" s="43">
        <f>C39+C42+C45+C51+C59+C60+C67+C68+C71+C73+C77+C78+C81+C82+C89+C90</f>
        <v>982622124</v>
      </c>
      <c r="D38" s="43">
        <f>D39+D42+D45+D51+D59+D60+D67+D68+D71+D73+D77+D78+D81+D82+D89+D90+D84</f>
        <v>911257607</v>
      </c>
      <c r="E38" s="43">
        <f>E39+E42+E45+E51+E59+E60+E67+E68+E71+E73+E77+E78+E81+E82+E89+E90+E84</f>
        <v>893946193.6399999</v>
      </c>
      <c r="F38" s="44">
        <f t="shared" si="2"/>
        <v>98.10027228008641</v>
      </c>
      <c r="G38" s="43">
        <f>G39+G42+G45+G51+G59+G60+G67+G68+G71+G73+G77+G78+G81+G82+G89+G90+G85</f>
        <v>18432132.16</v>
      </c>
      <c r="H38" s="43">
        <f>H39+H42+H45+H51+H59+H60+H67+H68+H71+H73+H77+H78+H81+H82+H89+H90+H85</f>
        <v>17852815.71</v>
      </c>
      <c r="I38" s="44">
        <f>H38/G38*100</f>
        <v>96.85702964273885</v>
      </c>
      <c r="J38" s="43">
        <f>J39+J42+J45+J51+J59+J60+J67+J68+J71+J73+J77+J78+J81+J82+J89+J90+J85+J84</f>
        <v>911799009.3499999</v>
      </c>
      <c r="K38" s="3" t="b">
        <f>J38=E38+H38</f>
        <v>1</v>
      </c>
    </row>
    <row r="39" spans="1:11" ht="172.5" customHeight="1">
      <c r="A39" s="104">
        <v>3010</v>
      </c>
      <c r="B39" s="39" t="s">
        <v>210</v>
      </c>
      <c r="C39" s="71">
        <f>C40+C41</f>
        <v>523967300</v>
      </c>
      <c r="D39" s="71">
        <f>D40+D41</f>
        <v>475799600</v>
      </c>
      <c r="E39" s="71">
        <f>E40+E41</f>
        <v>462111756.56</v>
      </c>
      <c r="F39" s="69">
        <f>E39/D39*100</f>
        <v>97.12319147809288</v>
      </c>
      <c r="G39" s="71"/>
      <c r="H39" s="71"/>
      <c r="I39" s="69"/>
      <c r="J39" s="71">
        <f>J40+J41</f>
        <v>462111756.56</v>
      </c>
      <c r="K39" s="3"/>
    </row>
    <row r="40" spans="1:11" s="9" customFormat="1" ht="118.5" customHeight="1">
      <c r="A40" s="105" t="s">
        <v>49</v>
      </c>
      <c r="B40" s="38" t="s">
        <v>50</v>
      </c>
      <c r="C40" s="70">
        <v>61163493.82</v>
      </c>
      <c r="D40" s="70">
        <v>90414018.94</v>
      </c>
      <c r="E40" s="70">
        <v>90414018.94</v>
      </c>
      <c r="F40" s="72">
        <f t="shared" si="2"/>
        <v>100</v>
      </c>
      <c r="G40" s="37"/>
      <c r="H40" s="37"/>
      <c r="I40" s="36"/>
      <c r="J40" s="37">
        <f t="shared" si="1"/>
        <v>90414018.94</v>
      </c>
      <c r="K40" s="23"/>
    </row>
    <row r="41" spans="1:11" s="9" customFormat="1" ht="94.5" customHeight="1">
      <c r="A41" s="105" t="s">
        <v>51</v>
      </c>
      <c r="B41" s="38" t="s">
        <v>52</v>
      </c>
      <c r="C41" s="70">
        <v>462803806.18</v>
      </c>
      <c r="D41" s="70">
        <v>385385581.06</v>
      </c>
      <c r="E41" s="70">
        <v>371697737.62</v>
      </c>
      <c r="F41" s="72">
        <f t="shared" si="2"/>
        <v>96.44827307696575</v>
      </c>
      <c r="G41" s="37"/>
      <c r="H41" s="37"/>
      <c r="I41" s="36"/>
      <c r="J41" s="37">
        <f t="shared" si="1"/>
        <v>371697737.62</v>
      </c>
      <c r="K41" s="23"/>
    </row>
    <row r="42" spans="1:11" s="10" customFormat="1" ht="107.25" customHeight="1">
      <c r="A42" s="104">
        <v>3020</v>
      </c>
      <c r="B42" s="39" t="s">
        <v>211</v>
      </c>
      <c r="C42" s="71">
        <f>C43+C44</f>
        <v>60000</v>
      </c>
      <c r="D42" s="71">
        <f>D43+D44</f>
        <v>52765</v>
      </c>
      <c r="E42" s="71">
        <f>E43+E44</f>
        <v>52764.58</v>
      </c>
      <c r="F42" s="69">
        <f>E42/D42*100</f>
        <v>99.99920401781485</v>
      </c>
      <c r="G42" s="71"/>
      <c r="H42" s="71"/>
      <c r="I42" s="69"/>
      <c r="J42" s="71">
        <f>J43+J44</f>
        <v>52764.58</v>
      </c>
      <c r="K42" s="24"/>
    </row>
    <row r="43" spans="1:11" s="9" customFormat="1" ht="146.25" customHeight="1">
      <c r="A43" s="105" t="s">
        <v>53</v>
      </c>
      <c r="B43" s="38" t="s">
        <v>54</v>
      </c>
      <c r="C43" s="70">
        <v>2000</v>
      </c>
      <c r="D43" s="70">
        <v>1999.94</v>
      </c>
      <c r="E43" s="70">
        <v>1999.94</v>
      </c>
      <c r="F43" s="72">
        <f>E43/D43*100</f>
        <v>100</v>
      </c>
      <c r="G43" s="37"/>
      <c r="H43" s="37"/>
      <c r="I43" s="36"/>
      <c r="J43" s="37">
        <f t="shared" si="1"/>
        <v>1999.94</v>
      </c>
      <c r="K43" s="3"/>
    </row>
    <row r="44" spans="1:11" s="9" customFormat="1" ht="120" customHeight="1">
      <c r="A44" s="105" t="s">
        <v>55</v>
      </c>
      <c r="B44" s="38" t="s">
        <v>56</v>
      </c>
      <c r="C44" s="70">
        <v>58000</v>
      </c>
      <c r="D44" s="70">
        <v>50765.06</v>
      </c>
      <c r="E44" s="70">
        <v>50764.64</v>
      </c>
      <c r="F44" s="72">
        <f t="shared" si="2"/>
        <v>99.99917265930543</v>
      </c>
      <c r="G44" s="37"/>
      <c r="H44" s="37"/>
      <c r="I44" s="36"/>
      <c r="J44" s="37">
        <f t="shared" si="1"/>
        <v>50764.64</v>
      </c>
      <c r="K44" s="23"/>
    </row>
    <row r="45" spans="1:11" s="10" customFormat="1" ht="162.75" customHeight="1">
      <c r="A45" s="104">
        <v>3030</v>
      </c>
      <c r="B45" s="59" t="s">
        <v>212</v>
      </c>
      <c r="C45" s="71">
        <f>C46+C47+C48+C49+C50</f>
        <v>66662930</v>
      </c>
      <c r="D45" s="71">
        <f>D46+D47+D48+D49+D50</f>
        <v>73202930</v>
      </c>
      <c r="E45" s="71">
        <f>E46+E47+E48+E49+E50</f>
        <v>73201588.21</v>
      </c>
      <c r="F45" s="35">
        <f t="shared" si="2"/>
        <v>99.9981670269209</v>
      </c>
      <c r="G45" s="71">
        <f>G46+G47+G48+G49+G50</f>
        <v>100000</v>
      </c>
      <c r="H45" s="71">
        <f>H46+H47+H48+H49+H50</f>
        <v>80684.45</v>
      </c>
      <c r="I45" s="35">
        <f>H45/G45*100</f>
        <v>80.68445</v>
      </c>
      <c r="J45" s="71">
        <f>J46+J47+J48+J49+J50</f>
        <v>73282272.66</v>
      </c>
      <c r="K45" s="24"/>
    </row>
    <row r="46" spans="1:11" s="9" customFormat="1" ht="96.75" customHeight="1">
      <c r="A46" s="105" t="s">
        <v>57</v>
      </c>
      <c r="B46" s="38" t="s">
        <v>58</v>
      </c>
      <c r="C46" s="70">
        <v>315130</v>
      </c>
      <c r="D46" s="70">
        <v>245130</v>
      </c>
      <c r="E46" s="70">
        <v>243788.21</v>
      </c>
      <c r="F46" s="72">
        <f t="shared" si="2"/>
        <v>99.452621058214</v>
      </c>
      <c r="G46" s="37">
        <v>100000</v>
      </c>
      <c r="H46" s="37">
        <v>80684.45</v>
      </c>
      <c r="I46" s="36">
        <f>H46/G46*100</f>
        <v>80.68445</v>
      </c>
      <c r="J46" s="37">
        <f t="shared" si="1"/>
        <v>324472.66</v>
      </c>
      <c r="K46" s="23"/>
    </row>
    <row r="47" spans="1:11" s="9" customFormat="1" ht="87.75" customHeight="1">
      <c r="A47" s="105" t="s">
        <v>59</v>
      </c>
      <c r="B47" s="38" t="s">
        <v>60</v>
      </c>
      <c r="C47" s="70">
        <v>1750000</v>
      </c>
      <c r="D47" s="70">
        <v>1360000</v>
      </c>
      <c r="E47" s="70">
        <v>1360000</v>
      </c>
      <c r="F47" s="72">
        <f t="shared" si="2"/>
        <v>100</v>
      </c>
      <c r="G47" s="37"/>
      <c r="H47" s="37"/>
      <c r="I47" s="36"/>
      <c r="J47" s="37">
        <f t="shared" si="1"/>
        <v>1360000</v>
      </c>
      <c r="K47" s="23"/>
    </row>
    <row r="48" spans="1:11" s="9" customFormat="1" ht="113.25" customHeight="1">
      <c r="A48" s="105" t="s">
        <v>61</v>
      </c>
      <c r="B48" s="38" t="s">
        <v>62</v>
      </c>
      <c r="C48" s="70">
        <v>5000000</v>
      </c>
      <c r="D48" s="70">
        <v>6010000</v>
      </c>
      <c r="E48" s="70">
        <v>6010000</v>
      </c>
      <c r="F48" s="72">
        <f t="shared" si="2"/>
        <v>100</v>
      </c>
      <c r="G48" s="37"/>
      <c r="H48" s="37"/>
      <c r="I48" s="36"/>
      <c r="J48" s="37">
        <f t="shared" si="1"/>
        <v>6010000</v>
      </c>
      <c r="K48" s="23"/>
    </row>
    <row r="49" spans="1:11" s="9" customFormat="1" ht="117" customHeight="1">
      <c r="A49" s="105" t="s">
        <v>63</v>
      </c>
      <c r="B49" s="38" t="s">
        <v>64</v>
      </c>
      <c r="C49" s="70">
        <v>400000</v>
      </c>
      <c r="D49" s="70">
        <v>400000</v>
      </c>
      <c r="E49" s="70">
        <v>400000</v>
      </c>
      <c r="F49" s="72">
        <f t="shared" si="2"/>
        <v>100</v>
      </c>
      <c r="G49" s="37"/>
      <c r="H49" s="37"/>
      <c r="I49" s="36"/>
      <c r="J49" s="37">
        <f t="shared" si="1"/>
        <v>400000</v>
      </c>
      <c r="K49" s="23"/>
    </row>
    <row r="50" spans="1:11" s="9" customFormat="1" ht="111" customHeight="1">
      <c r="A50" s="105" t="s">
        <v>65</v>
      </c>
      <c r="B50" s="38" t="s">
        <v>66</v>
      </c>
      <c r="C50" s="70">
        <v>59197800</v>
      </c>
      <c r="D50" s="70">
        <v>65187800</v>
      </c>
      <c r="E50" s="70">
        <v>65187800</v>
      </c>
      <c r="F50" s="72">
        <f t="shared" si="2"/>
        <v>100</v>
      </c>
      <c r="G50" s="37"/>
      <c r="H50" s="37"/>
      <c r="I50" s="36"/>
      <c r="J50" s="37">
        <f t="shared" si="1"/>
        <v>65187800</v>
      </c>
      <c r="K50" s="23"/>
    </row>
    <row r="51" spans="1:11" s="10" customFormat="1" ht="100.5" customHeight="1">
      <c r="A51" s="104">
        <v>3040</v>
      </c>
      <c r="B51" s="39" t="s">
        <v>213</v>
      </c>
      <c r="C51" s="71">
        <f>C52+C53+C54+C55+C56+C57+C58</f>
        <v>231787720</v>
      </c>
      <c r="D51" s="71">
        <f>D52+D53+D54+D55+D56+D57+D58</f>
        <v>205712674</v>
      </c>
      <c r="E51" s="71">
        <f>E52+E53+E54+E55+E56+E57+E58</f>
        <v>203317541.45999998</v>
      </c>
      <c r="F51" s="35">
        <f t="shared" si="2"/>
        <v>98.83569033767942</v>
      </c>
      <c r="G51" s="71"/>
      <c r="H51" s="71"/>
      <c r="I51" s="35"/>
      <c r="J51" s="71">
        <f>J52+J53+J54+J55+J56+J57+J58</f>
        <v>203317541.45999998</v>
      </c>
      <c r="K51" s="24"/>
    </row>
    <row r="52" spans="1:11" s="9" customFormat="1" ht="72.75" customHeight="1">
      <c r="A52" s="105" t="s">
        <v>67</v>
      </c>
      <c r="B52" s="38" t="s">
        <v>68</v>
      </c>
      <c r="C52" s="70">
        <v>2853000</v>
      </c>
      <c r="D52" s="70">
        <v>2321772</v>
      </c>
      <c r="E52" s="70">
        <v>2321758.79</v>
      </c>
      <c r="F52" s="72">
        <f t="shared" si="2"/>
        <v>99.99943103801752</v>
      </c>
      <c r="G52" s="37"/>
      <c r="H52" s="37"/>
      <c r="I52" s="36"/>
      <c r="J52" s="37">
        <f t="shared" si="1"/>
        <v>2321758.79</v>
      </c>
      <c r="K52" s="23"/>
    </row>
    <row r="53" spans="1:11" s="9" customFormat="1" ht="66.75" customHeight="1">
      <c r="A53" s="105" t="s">
        <v>69</v>
      </c>
      <c r="B53" s="38" t="s">
        <v>70</v>
      </c>
      <c r="C53" s="70">
        <v>305000</v>
      </c>
      <c r="D53" s="70">
        <v>313900</v>
      </c>
      <c r="E53" s="70">
        <v>313900</v>
      </c>
      <c r="F53" s="72">
        <f t="shared" si="2"/>
        <v>100</v>
      </c>
      <c r="G53" s="37"/>
      <c r="H53" s="37"/>
      <c r="I53" s="36"/>
      <c r="J53" s="37">
        <f t="shared" si="1"/>
        <v>313900</v>
      </c>
      <c r="K53" s="23"/>
    </row>
    <row r="54" spans="1:11" s="9" customFormat="1" ht="63" customHeight="1">
      <c r="A54" s="105" t="s">
        <v>71</v>
      </c>
      <c r="B54" s="38" t="s">
        <v>72</v>
      </c>
      <c r="C54" s="70">
        <v>155242720</v>
      </c>
      <c r="D54" s="70">
        <v>139864696</v>
      </c>
      <c r="E54" s="70">
        <v>137470554.38</v>
      </c>
      <c r="F54" s="72">
        <f t="shared" si="2"/>
        <v>98.28824450453172</v>
      </c>
      <c r="G54" s="37"/>
      <c r="H54" s="37"/>
      <c r="I54" s="36"/>
      <c r="J54" s="37">
        <f t="shared" si="1"/>
        <v>137470554.38</v>
      </c>
      <c r="K54" s="23"/>
    </row>
    <row r="55" spans="1:11" s="9" customFormat="1" ht="89.25" customHeight="1">
      <c r="A55" s="105" t="s">
        <v>73</v>
      </c>
      <c r="B55" s="38" t="s">
        <v>74</v>
      </c>
      <c r="C55" s="70">
        <v>4390000</v>
      </c>
      <c r="D55" s="70">
        <v>4011953</v>
      </c>
      <c r="E55" s="70">
        <v>4011911.28</v>
      </c>
      <c r="F55" s="72">
        <f t="shared" si="2"/>
        <v>99.99896010745888</v>
      </c>
      <c r="G55" s="37"/>
      <c r="H55" s="37"/>
      <c r="I55" s="36"/>
      <c r="J55" s="37">
        <f t="shared" si="1"/>
        <v>4011911.28</v>
      </c>
      <c r="K55" s="23"/>
    </row>
    <row r="56" spans="1:11" s="9" customFormat="1" ht="55.5" customHeight="1">
      <c r="A56" s="105" t="s">
        <v>75</v>
      </c>
      <c r="B56" s="38" t="s">
        <v>76</v>
      </c>
      <c r="C56" s="70">
        <v>24267000</v>
      </c>
      <c r="D56" s="70">
        <v>25956465.88</v>
      </c>
      <c r="E56" s="70">
        <v>25955991.66</v>
      </c>
      <c r="F56" s="72">
        <f t="shared" si="2"/>
        <v>99.99817301784384</v>
      </c>
      <c r="G56" s="37"/>
      <c r="H56" s="37"/>
      <c r="I56" s="36"/>
      <c r="J56" s="37">
        <f t="shared" si="1"/>
        <v>25955991.66</v>
      </c>
      <c r="K56" s="23"/>
    </row>
    <row r="57" spans="1:11" s="9" customFormat="1" ht="69" customHeight="1">
      <c r="A57" s="105" t="s">
        <v>77</v>
      </c>
      <c r="B57" s="38" t="s">
        <v>78</v>
      </c>
      <c r="C57" s="70">
        <v>3330000</v>
      </c>
      <c r="D57" s="70">
        <v>1505078</v>
      </c>
      <c r="E57" s="70">
        <v>1505048.42</v>
      </c>
      <c r="F57" s="72">
        <f t="shared" si="2"/>
        <v>99.9980346533535</v>
      </c>
      <c r="G57" s="37"/>
      <c r="H57" s="37"/>
      <c r="I57" s="36"/>
      <c r="J57" s="37">
        <f t="shared" si="1"/>
        <v>1505048.42</v>
      </c>
      <c r="K57" s="23"/>
    </row>
    <row r="58" spans="1:11" s="9" customFormat="1" ht="70.5" customHeight="1">
      <c r="A58" s="105" t="s">
        <v>79</v>
      </c>
      <c r="B58" s="38" t="s">
        <v>80</v>
      </c>
      <c r="C58" s="70">
        <v>41400000</v>
      </c>
      <c r="D58" s="70">
        <v>31738809.12</v>
      </c>
      <c r="E58" s="70">
        <v>31738376.93</v>
      </c>
      <c r="F58" s="72">
        <f t="shared" si="2"/>
        <v>99.99863829169404</v>
      </c>
      <c r="G58" s="37"/>
      <c r="H58" s="37"/>
      <c r="I58" s="36"/>
      <c r="J58" s="37">
        <f t="shared" si="1"/>
        <v>31738376.93</v>
      </c>
      <c r="K58" s="23"/>
    </row>
    <row r="59" spans="1:10" ht="111.75" customHeight="1">
      <c r="A59" s="104" t="s">
        <v>81</v>
      </c>
      <c r="B59" s="45" t="s">
        <v>82</v>
      </c>
      <c r="C59" s="71">
        <v>174859</v>
      </c>
      <c r="D59" s="71">
        <v>174859</v>
      </c>
      <c r="E59" s="71">
        <v>174859</v>
      </c>
      <c r="F59" s="69">
        <f t="shared" si="2"/>
        <v>100</v>
      </c>
      <c r="G59" s="46"/>
      <c r="H59" s="46"/>
      <c r="I59" s="35"/>
      <c r="J59" s="46">
        <f t="shared" si="1"/>
        <v>174859</v>
      </c>
    </row>
    <row r="60" spans="1:10" ht="167.25" customHeight="1">
      <c r="A60" s="106">
        <v>3080</v>
      </c>
      <c r="B60" s="39" t="s">
        <v>214</v>
      </c>
      <c r="C60" s="82">
        <f>C62+C64+C65+C66+C63</f>
        <v>105286800</v>
      </c>
      <c r="D60" s="82">
        <f>D62+D64+D65+D66+D63</f>
        <v>95102636</v>
      </c>
      <c r="E60" s="82">
        <f>E62+E64+E65+E66+E63</f>
        <v>95038808.47</v>
      </c>
      <c r="F60" s="83">
        <f>E60/D60*100</f>
        <v>99.93288563526251</v>
      </c>
      <c r="G60" s="82"/>
      <c r="H60" s="82"/>
      <c r="I60" s="83"/>
      <c r="J60" s="82">
        <f>J62+J64+J65+J66+J63</f>
        <v>95038808.47</v>
      </c>
    </row>
    <row r="61" spans="1:10" ht="127.5" customHeight="1">
      <c r="A61" s="79"/>
      <c r="B61" s="39" t="s">
        <v>215</v>
      </c>
      <c r="C61" s="79"/>
      <c r="D61" s="79"/>
      <c r="E61" s="79"/>
      <c r="F61" s="84"/>
      <c r="G61" s="79"/>
      <c r="H61" s="79"/>
      <c r="I61" s="84"/>
      <c r="J61" s="79"/>
    </row>
    <row r="62" spans="1:11" s="9" customFormat="1" ht="100.5" customHeight="1">
      <c r="A62" s="105" t="s">
        <v>83</v>
      </c>
      <c r="B62" s="38" t="s">
        <v>84</v>
      </c>
      <c r="C62" s="70">
        <v>62560700</v>
      </c>
      <c r="D62" s="70">
        <v>66225775.23</v>
      </c>
      <c r="E62" s="70">
        <v>66169341.71</v>
      </c>
      <c r="F62" s="72">
        <f t="shared" si="2"/>
        <v>99.91478616927623</v>
      </c>
      <c r="G62" s="37"/>
      <c r="H62" s="37"/>
      <c r="I62" s="36"/>
      <c r="J62" s="37">
        <f t="shared" si="1"/>
        <v>66169341.71</v>
      </c>
      <c r="K62" s="23"/>
    </row>
    <row r="63" spans="1:11" s="9" customFormat="1" ht="81">
      <c r="A63" s="105">
        <v>3082</v>
      </c>
      <c r="B63" s="47" t="s">
        <v>262</v>
      </c>
      <c r="C63" s="70">
        <v>11783911.09</v>
      </c>
      <c r="D63" s="70">
        <v>16090962.48</v>
      </c>
      <c r="E63" s="70">
        <v>16090961.53</v>
      </c>
      <c r="F63" s="72">
        <f t="shared" si="2"/>
        <v>99.99999409606478</v>
      </c>
      <c r="G63" s="37"/>
      <c r="H63" s="37"/>
      <c r="I63" s="36"/>
      <c r="J63" s="37">
        <f t="shared" si="1"/>
        <v>16090961.53</v>
      </c>
      <c r="K63" s="23"/>
    </row>
    <row r="64" spans="1:11" s="9" customFormat="1" ht="108" customHeight="1">
      <c r="A64" s="105" t="s">
        <v>85</v>
      </c>
      <c r="B64" s="38" t="s">
        <v>86</v>
      </c>
      <c r="C64" s="70">
        <v>29180285.31</v>
      </c>
      <c r="D64" s="70">
        <v>12197614.89</v>
      </c>
      <c r="E64" s="70">
        <v>12191956.1</v>
      </c>
      <c r="F64" s="72">
        <f t="shared" si="2"/>
        <v>99.95360740561961</v>
      </c>
      <c r="G64" s="37"/>
      <c r="H64" s="37"/>
      <c r="I64" s="36"/>
      <c r="J64" s="37">
        <f t="shared" si="1"/>
        <v>12191956.1</v>
      </c>
      <c r="K64" s="23"/>
    </row>
    <row r="65" spans="1:11" s="9" customFormat="1" ht="167.25" customHeight="1">
      <c r="A65" s="105" t="s">
        <v>87</v>
      </c>
      <c r="B65" s="38" t="s">
        <v>88</v>
      </c>
      <c r="C65" s="70">
        <v>1521903.6</v>
      </c>
      <c r="D65" s="70">
        <v>341518.6</v>
      </c>
      <c r="E65" s="70">
        <v>340660.44</v>
      </c>
      <c r="F65" s="72">
        <f t="shared" si="2"/>
        <v>99.74872232434778</v>
      </c>
      <c r="G65" s="37"/>
      <c r="H65" s="37"/>
      <c r="I65" s="36"/>
      <c r="J65" s="37">
        <f t="shared" si="1"/>
        <v>340660.44</v>
      </c>
      <c r="K65" s="23"/>
    </row>
    <row r="66" spans="1:11" s="9" customFormat="1" ht="153.75" customHeight="1">
      <c r="A66" s="105" t="s">
        <v>89</v>
      </c>
      <c r="B66" s="38" t="s">
        <v>90</v>
      </c>
      <c r="C66" s="70">
        <v>240000</v>
      </c>
      <c r="D66" s="70">
        <v>246764.8</v>
      </c>
      <c r="E66" s="70">
        <v>245888.69</v>
      </c>
      <c r="F66" s="72">
        <f t="shared" si="2"/>
        <v>99.6449615180123</v>
      </c>
      <c r="G66" s="37"/>
      <c r="H66" s="37"/>
      <c r="I66" s="36"/>
      <c r="J66" s="37">
        <f t="shared" si="1"/>
        <v>245888.69</v>
      </c>
      <c r="K66" s="23"/>
    </row>
    <row r="67" spans="1:10" ht="104.25" customHeight="1">
      <c r="A67" s="104" t="s">
        <v>91</v>
      </c>
      <c r="B67" s="45" t="s">
        <v>92</v>
      </c>
      <c r="C67" s="71">
        <v>188940</v>
      </c>
      <c r="D67" s="71">
        <v>185116</v>
      </c>
      <c r="E67" s="71">
        <v>61001.14</v>
      </c>
      <c r="F67" s="69">
        <f t="shared" si="2"/>
        <v>32.95292681345751</v>
      </c>
      <c r="G67" s="46"/>
      <c r="H67" s="46"/>
      <c r="I67" s="35"/>
      <c r="J67" s="46">
        <f t="shared" si="1"/>
        <v>61001.14</v>
      </c>
    </row>
    <row r="68" spans="1:10" ht="144" customHeight="1">
      <c r="A68" s="104">
        <v>3100</v>
      </c>
      <c r="B68" s="39" t="s">
        <v>216</v>
      </c>
      <c r="C68" s="71">
        <f>C69+C70</f>
        <v>18306443</v>
      </c>
      <c r="D68" s="71">
        <f>D69+D70</f>
        <v>18569643</v>
      </c>
      <c r="E68" s="71">
        <f>E69+E70</f>
        <v>18378918.14</v>
      </c>
      <c r="F68" s="35">
        <f t="shared" si="2"/>
        <v>98.97292123494243</v>
      </c>
      <c r="G68" s="71">
        <f>G69+G70</f>
        <v>865376.19</v>
      </c>
      <c r="H68" s="71">
        <f>H69+H70</f>
        <v>805205.96</v>
      </c>
      <c r="I68" s="35">
        <f>H68/G68*100</f>
        <v>93.04692794933496</v>
      </c>
      <c r="J68" s="71">
        <f>J69+J70</f>
        <v>19184124.1</v>
      </c>
    </row>
    <row r="69" spans="1:11" s="9" customFormat="1" ht="159" customHeight="1">
      <c r="A69" s="105" t="s">
        <v>93</v>
      </c>
      <c r="B69" s="38" t="s">
        <v>94</v>
      </c>
      <c r="C69" s="70">
        <v>13795200</v>
      </c>
      <c r="D69" s="70">
        <v>14058400</v>
      </c>
      <c r="E69" s="70">
        <v>14030846.39</v>
      </c>
      <c r="F69" s="72">
        <f t="shared" si="2"/>
        <v>99.80400607466</v>
      </c>
      <c r="G69" s="37">
        <f>100100+92478.38+190500</f>
        <v>383078.38</v>
      </c>
      <c r="H69" s="37">
        <f>86906.54+92478.38+155496.66</f>
        <v>334881.57999999996</v>
      </c>
      <c r="I69" s="36">
        <f>H69/G69*100</f>
        <v>87.41855387401397</v>
      </c>
      <c r="J69" s="37">
        <f t="shared" si="1"/>
        <v>14365727.97</v>
      </c>
      <c r="K69" s="23"/>
    </row>
    <row r="70" spans="1:11" s="9" customFormat="1" ht="93" customHeight="1">
      <c r="A70" s="105" t="s">
        <v>95</v>
      </c>
      <c r="B70" s="38" t="s">
        <v>96</v>
      </c>
      <c r="C70" s="70">
        <v>4511243</v>
      </c>
      <c r="D70" s="70">
        <v>4511243</v>
      </c>
      <c r="E70" s="70">
        <v>4348071.75</v>
      </c>
      <c r="F70" s="72">
        <f t="shared" si="2"/>
        <v>96.38300907310912</v>
      </c>
      <c r="G70" s="37">
        <f>63597.81+418700</f>
        <v>482297.81</v>
      </c>
      <c r="H70" s="37">
        <f>59030.4+411293.98</f>
        <v>470324.38</v>
      </c>
      <c r="I70" s="36">
        <f>H70/G70*100</f>
        <v>97.5174197867496</v>
      </c>
      <c r="J70" s="37">
        <f t="shared" si="1"/>
        <v>4818396.13</v>
      </c>
      <c r="K70" s="23"/>
    </row>
    <row r="71" spans="1:11" s="11" customFormat="1" ht="84" customHeight="1">
      <c r="A71" s="104">
        <v>3120</v>
      </c>
      <c r="B71" s="39" t="s">
        <v>217</v>
      </c>
      <c r="C71" s="71">
        <f>C72</f>
        <v>2670218</v>
      </c>
      <c r="D71" s="71">
        <f>D72</f>
        <v>2670218</v>
      </c>
      <c r="E71" s="71">
        <f>E72</f>
        <v>2634639.25</v>
      </c>
      <c r="F71" s="35">
        <f t="shared" si="2"/>
        <v>98.66757133687211</v>
      </c>
      <c r="G71" s="71">
        <f>G72</f>
        <v>153092</v>
      </c>
      <c r="H71" s="71">
        <f>H72</f>
        <v>146690.52</v>
      </c>
      <c r="I71" s="71">
        <f>I72</f>
        <v>95.8185404854597</v>
      </c>
      <c r="J71" s="71">
        <f>J72</f>
        <v>2781329.77</v>
      </c>
      <c r="K71" s="25"/>
    </row>
    <row r="72" spans="1:11" s="9" customFormat="1" ht="100.5" customHeight="1">
      <c r="A72" s="105" t="s">
        <v>97</v>
      </c>
      <c r="B72" s="38" t="s">
        <v>98</v>
      </c>
      <c r="C72" s="70">
        <v>2670218</v>
      </c>
      <c r="D72" s="70">
        <v>2670218</v>
      </c>
      <c r="E72" s="70">
        <v>2634639.25</v>
      </c>
      <c r="F72" s="72">
        <f t="shared" si="2"/>
        <v>98.66757133687211</v>
      </c>
      <c r="G72" s="37">
        <v>153092</v>
      </c>
      <c r="H72" s="37">
        <v>146690.52</v>
      </c>
      <c r="I72" s="36">
        <f>H72/G72*100</f>
        <v>95.8185404854597</v>
      </c>
      <c r="J72" s="37">
        <f t="shared" si="1"/>
        <v>2781329.77</v>
      </c>
      <c r="K72" s="23"/>
    </row>
    <row r="73" spans="1:11" s="10" customFormat="1" ht="72.75" customHeight="1">
      <c r="A73" s="104">
        <v>3130</v>
      </c>
      <c r="B73" s="39" t="s">
        <v>218</v>
      </c>
      <c r="C73" s="71">
        <f>C74+C75+C76</f>
        <v>4380097</v>
      </c>
      <c r="D73" s="71">
        <f>D74+D75+D76</f>
        <v>5483699</v>
      </c>
      <c r="E73" s="71">
        <f>E74+E75+E76</f>
        <v>5135762.369999999</v>
      </c>
      <c r="F73" s="35">
        <f t="shared" si="2"/>
        <v>93.65507424824008</v>
      </c>
      <c r="G73" s="71">
        <f>G74+G75+G76</f>
        <v>1704544.27</v>
      </c>
      <c r="H73" s="71">
        <f>H74+H75+H76</f>
        <v>1280486.92</v>
      </c>
      <c r="I73" s="35">
        <f>H73/G73*100</f>
        <v>75.12195151141484</v>
      </c>
      <c r="J73" s="71">
        <f>J74+J75+J76</f>
        <v>6416249.289999999</v>
      </c>
      <c r="K73" s="24"/>
    </row>
    <row r="74" spans="1:11" s="9" customFormat="1" ht="117" customHeight="1">
      <c r="A74" s="105" t="s">
        <v>99</v>
      </c>
      <c r="B74" s="38" t="s">
        <v>100</v>
      </c>
      <c r="C74" s="70">
        <v>769000</v>
      </c>
      <c r="D74" s="70">
        <v>789000</v>
      </c>
      <c r="E74" s="70">
        <v>788982.95</v>
      </c>
      <c r="F74" s="72">
        <f t="shared" si="2"/>
        <v>99.99783903675538</v>
      </c>
      <c r="G74" s="37"/>
      <c r="H74" s="37"/>
      <c r="I74" s="36"/>
      <c r="J74" s="37">
        <f t="shared" si="1"/>
        <v>788982.95</v>
      </c>
      <c r="K74" s="23"/>
    </row>
    <row r="75" spans="1:12" s="9" customFormat="1" ht="95.25" customHeight="1">
      <c r="A75" s="105" t="s">
        <v>101</v>
      </c>
      <c r="B75" s="38" t="s">
        <v>102</v>
      </c>
      <c r="C75" s="70">
        <v>2850097</v>
      </c>
      <c r="D75" s="70">
        <v>3030302</v>
      </c>
      <c r="E75" s="70">
        <v>2949092.98</v>
      </c>
      <c r="F75" s="72">
        <f t="shared" si="2"/>
        <v>97.32010142883448</v>
      </c>
      <c r="G75" s="37">
        <f>426546.71+693272</f>
        <v>1119818.71</v>
      </c>
      <c r="H75" s="37">
        <f>289404.64+685447.45</f>
        <v>974852.09</v>
      </c>
      <c r="I75" s="36">
        <f>H75/G75*100</f>
        <v>87.05445634141977</v>
      </c>
      <c r="J75" s="37">
        <f t="shared" si="1"/>
        <v>3923945.07</v>
      </c>
      <c r="K75" s="57"/>
      <c r="L75" s="58"/>
    </row>
    <row r="76" spans="1:11" s="9" customFormat="1" ht="66.75" customHeight="1">
      <c r="A76" s="105" t="s">
        <v>103</v>
      </c>
      <c r="B76" s="38" t="s">
        <v>104</v>
      </c>
      <c r="C76" s="70">
        <v>761000</v>
      </c>
      <c r="D76" s="70">
        <v>1664397</v>
      </c>
      <c r="E76" s="70">
        <v>1397686.44</v>
      </c>
      <c r="F76" s="72">
        <f t="shared" si="2"/>
        <v>83.9755442962226</v>
      </c>
      <c r="G76" s="37">
        <f>184725.56+400000</f>
        <v>584725.56</v>
      </c>
      <c r="H76" s="37">
        <f>184725.56+120909.27</f>
        <v>305634.83</v>
      </c>
      <c r="I76" s="36">
        <f>H76/G76*100</f>
        <v>52.26979131885392</v>
      </c>
      <c r="J76" s="37">
        <f t="shared" si="1"/>
        <v>1703321.27</v>
      </c>
      <c r="K76" s="23"/>
    </row>
    <row r="77" spans="1:10" ht="207" customHeight="1">
      <c r="A77" s="104" t="s">
        <v>105</v>
      </c>
      <c r="B77" s="45" t="s">
        <v>106</v>
      </c>
      <c r="C77" s="71">
        <v>1375600</v>
      </c>
      <c r="D77" s="71">
        <v>1375600</v>
      </c>
      <c r="E77" s="71">
        <v>1199494.76</v>
      </c>
      <c r="F77" s="69">
        <f t="shared" si="2"/>
        <v>87.19793253852865</v>
      </c>
      <c r="G77" s="46"/>
      <c r="H77" s="46"/>
      <c r="I77" s="35"/>
      <c r="J77" s="46">
        <f t="shared" si="1"/>
        <v>1199494.76</v>
      </c>
    </row>
    <row r="78" spans="1:10" ht="69" customHeight="1">
      <c r="A78" s="104">
        <v>3170</v>
      </c>
      <c r="B78" s="39" t="s">
        <v>219</v>
      </c>
      <c r="C78" s="71">
        <f>C79+C80</f>
        <v>123527</v>
      </c>
      <c r="D78" s="71">
        <f>D79+D80</f>
        <v>123527</v>
      </c>
      <c r="E78" s="71">
        <f>E79+E80</f>
        <v>122927.4</v>
      </c>
      <c r="F78" s="35">
        <f t="shared" si="2"/>
        <v>99.51460004695329</v>
      </c>
      <c r="G78" s="71"/>
      <c r="H78" s="71"/>
      <c r="I78" s="35"/>
      <c r="J78" s="71">
        <f>J79+J80</f>
        <v>122927.4</v>
      </c>
    </row>
    <row r="79" spans="1:11" s="9" customFormat="1" ht="142.5" customHeight="1">
      <c r="A79" s="105" t="s">
        <v>107</v>
      </c>
      <c r="B79" s="38" t="s">
        <v>108</v>
      </c>
      <c r="C79" s="70">
        <v>123359</v>
      </c>
      <c r="D79" s="70">
        <v>123359</v>
      </c>
      <c r="E79" s="70">
        <v>122927.4</v>
      </c>
      <c r="F79" s="72">
        <f t="shared" si="2"/>
        <v>99.65012686549015</v>
      </c>
      <c r="G79" s="37"/>
      <c r="H79" s="37"/>
      <c r="I79" s="36"/>
      <c r="J79" s="37">
        <f t="shared" si="1"/>
        <v>122927.4</v>
      </c>
      <c r="K79" s="23"/>
    </row>
    <row r="80" spans="1:11" s="9" customFormat="1" ht="63" customHeight="1">
      <c r="A80" s="105" t="s">
        <v>109</v>
      </c>
      <c r="B80" s="38" t="s">
        <v>110</v>
      </c>
      <c r="C80" s="70">
        <v>168</v>
      </c>
      <c r="D80" s="70">
        <v>168</v>
      </c>
      <c r="E80" s="70">
        <v>0</v>
      </c>
      <c r="F80" s="72">
        <f>E80/D80*100</f>
        <v>0</v>
      </c>
      <c r="G80" s="37"/>
      <c r="H80" s="37"/>
      <c r="I80" s="36"/>
      <c r="J80" s="37">
        <f t="shared" si="1"/>
        <v>0</v>
      </c>
      <c r="K80" s="23"/>
    </row>
    <row r="81" spans="1:10" ht="180" customHeight="1">
      <c r="A81" s="104" t="s">
        <v>111</v>
      </c>
      <c r="B81" s="45" t="s">
        <v>112</v>
      </c>
      <c r="C81" s="71">
        <v>2026990</v>
      </c>
      <c r="D81" s="71">
        <v>2026990</v>
      </c>
      <c r="E81" s="71">
        <v>1816076.72</v>
      </c>
      <c r="F81" s="69">
        <f t="shared" si="2"/>
        <v>89.59475478418739</v>
      </c>
      <c r="G81" s="46"/>
      <c r="H81" s="46"/>
      <c r="I81" s="35"/>
      <c r="J81" s="46">
        <f t="shared" si="1"/>
        <v>1816076.72</v>
      </c>
    </row>
    <row r="82" spans="1:10" ht="65.25" customHeight="1">
      <c r="A82" s="104">
        <v>3190</v>
      </c>
      <c r="B82" s="48" t="s">
        <v>220</v>
      </c>
      <c r="C82" s="71">
        <f>C83</f>
        <v>400000</v>
      </c>
      <c r="D82" s="71">
        <f>D83</f>
        <v>500000</v>
      </c>
      <c r="E82" s="71">
        <f>E83</f>
        <v>499975.38</v>
      </c>
      <c r="F82" s="35">
        <f t="shared" si="2"/>
        <v>99.99507600000001</v>
      </c>
      <c r="G82" s="71"/>
      <c r="H82" s="71"/>
      <c r="I82" s="35"/>
      <c r="J82" s="71">
        <f>J83</f>
        <v>499975.38</v>
      </c>
    </row>
    <row r="83" spans="1:11" s="9" customFormat="1" ht="131.25" customHeight="1">
      <c r="A83" s="105" t="s">
        <v>113</v>
      </c>
      <c r="B83" s="38" t="s">
        <v>114</v>
      </c>
      <c r="C83" s="70">
        <v>400000</v>
      </c>
      <c r="D83" s="70">
        <v>500000</v>
      </c>
      <c r="E83" s="70">
        <v>499975.38</v>
      </c>
      <c r="F83" s="72">
        <f t="shared" si="2"/>
        <v>99.99507600000001</v>
      </c>
      <c r="G83" s="37"/>
      <c r="H83" s="37"/>
      <c r="I83" s="36"/>
      <c r="J83" s="37">
        <f t="shared" si="1"/>
        <v>499975.38</v>
      </c>
      <c r="K83" s="23"/>
    </row>
    <row r="84" spans="1:11" s="9" customFormat="1" ht="131.25" customHeight="1">
      <c r="A84" s="104">
        <v>3210</v>
      </c>
      <c r="B84" s="45" t="s">
        <v>280</v>
      </c>
      <c r="C84" s="71"/>
      <c r="D84" s="71">
        <v>233000</v>
      </c>
      <c r="E84" s="71">
        <v>232469.17</v>
      </c>
      <c r="F84" s="69">
        <f t="shared" si="2"/>
        <v>99.77217596566524</v>
      </c>
      <c r="G84" s="46"/>
      <c r="H84" s="46"/>
      <c r="I84" s="35"/>
      <c r="J84" s="46">
        <f t="shared" si="1"/>
        <v>232469.17</v>
      </c>
      <c r="K84" s="23"/>
    </row>
    <row r="85" spans="1:11" s="9" customFormat="1" ht="81">
      <c r="A85" s="104">
        <v>3220</v>
      </c>
      <c r="B85" s="45" t="s">
        <v>267</v>
      </c>
      <c r="C85" s="71"/>
      <c r="D85" s="71"/>
      <c r="E85" s="71"/>
      <c r="F85" s="35"/>
      <c r="G85" s="71">
        <f>G86+G87</f>
        <v>14786967.11</v>
      </c>
      <c r="H85" s="71">
        <f>H86+H87</f>
        <v>14750364.100000001</v>
      </c>
      <c r="I85" s="35">
        <f>H85/G85*100</f>
        <v>99.75246438483492</v>
      </c>
      <c r="J85" s="71">
        <f>J86+J87</f>
        <v>14750364.100000001</v>
      </c>
      <c r="K85" s="23"/>
    </row>
    <row r="86" spans="1:11" s="9" customFormat="1" ht="409.5" customHeight="1">
      <c r="A86" s="105">
        <v>3221</v>
      </c>
      <c r="B86" s="38" t="s">
        <v>268</v>
      </c>
      <c r="C86" s="70"/>
      <c r="D86" s="70"/>
      <c r="E86" s="70"/>
      <c r="F86" s="72"/>
      <c r="G86" s="37">
        <v>11026267.11</v>
      </c>
      <c r="H86" s="37">
        <v>10989791.73</v>
      </c>
      <c r="I86" s="72">
        <f>H86/G86*100</f>
        <v>99.66919557057602</v>
      </c>
      <c r="J86" s="37">
        <f>H86+E86</f>
        <v>10989791.73</v>
      </c>
      <c r="K86" s="23"/>
    </row>
    <row r="87" spans="1:11" s="9" customFormat="1" ht="409.5" customHeight="1">
      <c r="A87" s="107">
        <v>3222</v>
      </c>
      <c r="B87" s="38" t="s">
        <v>285</v>
      </c>
      <c r="C87" s="70"/>
      <c r="D87" s="108"/>
      <c r="E87" s="108"/>
      <c r="F87" s="108"/>
      <c r="G87" s="108">
        <v>3760700</v>
      </c>
      <c r="H87" s="108">
        <v>3760572.37</v>
      </c>
      <c r="I87" s="80">
        <f>H87/G87*100</f>
        <v>99.9966062169277</v>
      </c>
      <c r="J87" s="108">
        <f>H87+E87</f>
        <v>3760572.37</v>
      </c>
      <c r="K87" s="23"/>
    </row>
    <row r="88" spans="1:11" s="9" customFormat="1" ht="135" customHeight="1">
      <c r="A88" s="79"/>
      <c r="B88" s="38" t="s">
        <v>286</v>
      </c>
      <c r="C88" s="70"/>
      <c r="D88" s="109"/>
      <c r="E88" s="109"/>
      <c r="F88" s="109"/>
      <c r="G88" s="109"/>
      <c r="H88" s="109"/>
      <c r="I88" s="79"/>
      <c r="J88" s="109"/>
      <c r="K88" s="23"/>
    </row>
    <row r="89" spans="1:10" ht="222.75" customHeight="1">
      <c r="A89" s="104" t="s">
        <v>115</v>
      </c>
      <c r="B89" s="45" t="s">
        <v>116</v>
      </c>
      <c r="C89" s="71">
        <v>851000</v>
      </c>
      <c r="D89" s="71">
        <v>677700</v>
      </c>
      <c r="E89" s="71">
        <v>615961.15</v>
      </c>
      <c r="F89" s="69">
        <f t="shared" si="2"/>
        <v>90.88994392799175</v>
      </c>
      <c r="G89" s="46"/>
      <c r="H89" s="46"/>
      <c r="I89" s="35"/>
      <c r="J89" s="46">
        <f t="shared" si="1"/>
        <v>615961.15</v>
      </c>
    </row>
    <row r="90" spans="1:10" ht="45" customHeight="1">
      <c r="A90" s="104">
        <v>3240</v>
      </c>
      <c r="B90" s="39" t="s">
        <v>221</v>
      </c>
      <c r="C90" s="71">
        <f>C91+C92</f>
        <v>24359700</v>
      </c>
      <c r="D90" s="71">
        <f>D91+D92</f>
        <v>29366650</v>
      </c>
      <c r="E90" s="71">
        <f>E91+E92</f>
        <v>29351649.880000003</v>
      </c>
      <c r="F90" s="35">
        <f t="shared" si="2"/>
        <v>99.94892124229357</v>
      </c>
      <c r="G90" s="71">
        <f>G91+G92</f>
        <v>822152.59</v>
      </c>
      <c r="H90" s="71">
        <f>H91+H92</f>
        <v>789383.76</v>
      </c>
      <c r="I90" s="35">
        <f>H90/G90*100</f>
        <v>96.01426421341081</v>
      </c>
      <c r="J90" s="71">
        <f>J91+J92</f>
        <v>30141033.64</v>
      </c>
    </row>
    <row r="91" spans="1:14" s="9" customFormat="1" ht="115.5" customHeight="1">
      <c r="A91" s="105" t="s">
        <v>117</v>
      </c>
      <c r="B91" s="38" t="s">
        <v>118</v>
      </c>
      <c r="C91" s="70">
        <v>3358400</v>
      </c>
      <c r="D91" s="70">
        <v>3454700</v>
      </c>
      <c r="E91" s="70">
        <v>3449922.19</v>
      </c>
      <c r="F91" s="72">
        <f t="shared" si="2"/>
        <v>99.86170116073755</v>
      </c>
      <c r="G91" s="37">
        <v>242152.59</v>
      </c>
      <c r="H91" s="37">
        <v>234623.42</v>
      </c>
      <c r="I91" s="36">
        <f>H91/G91*100</f>
        <v>96.89073323560157</v>
      </c>
      <c r="J91" s="37">
        <f t="shared" si="1"/>
        <v>3684545.61</v>
      </c>
      <c r="K91" s="55"/>
      <c r="L91" s="55"/>
      <c r="M91" s="56"/>
      <c r="N91" s="56"/>
    </row>
    <row r="92" spans="1:11" s="9" customFormat="1" ht="81.75" customHeight="1">
      <c r="A92" s="105" t="s">
        <v>119</v>
      </c>
      <c r="B92" s="38" t="s">
        <v>120</v>
      </c>
      <c r="C92" s="70">
        <v>21001300</v>
      </c>
      <c r="D92" s="70">
        <v>25911950</v>
      </c>
      <c r="E92" s="70">
        <v>25901727.69</v>
      </c>
      <c r="F92" s="72">
        <f t="shared" si="2"/>
        <v>99.96054982353702</v>
      </c>
      <c r="G92" s="37">
        <v>580000</v>
      </c>
      <c r="H92" s="37">
        <v>554760.34</v>
      </c>
      <c r="I92" s="36">
        <f>H92/G92*100</f>
        <v>95.64833448275861</v>
      </c>
      <c r="J92" s="37">
        <f t="shared" si="1"/>
        <v>26456488.03</v>
      </c>
      <c r="K92" s="23"/>
    </row>
    <row r="93" spans="1:11" ht="20.25">
      <c r="A93" s="103" t="s">
        <v>121</v>
      </c>
      <c r="B93" s="42" t="s">
        <v>122</v>
      </c>
      <c r="C93" s="43">
        <f>C94+C95+C96+C97+C99+C98</f>
        <v>30483500</v>
      </c>
      <c r="D93" s="43">
        <f>D94+D95+D96+D97+D99+D98</f>
        <v>31305100</v>
      </c>
      <c r="E93" s="43">
        <f>E94+E95+E96+E97+E99+E98</f>
        <v>31193389.01</v>
      </c>
      <c r="F93" s="44">
        <f>E93/D93*100</f>
        <v>99.64315402282695</v>
      </c>
      <c r="G93" s="43">
        <f>G94+G95+G96+G97+G99+G98</f>
        <v>6935374.87</v>
      </c>
      <c r="H93" s="43">
        <f>H94+H95+H96+H97+H99+H98</f>
        <v>6241232.850000001</v>
      </c>
      <c r="I93" s="44">
        <f>H93/G93*100</f>
        <v>89.99128334067976</v>
      </c>
      <c r="J93" s="43">
        <f>J94+J95+J96+J97+J99+J98</f>
        <v>37434621.86</v>
      </c>
      <c r="K93" s="3" t="b">
        <f>J93=E93+H93</f>
        <v>1</v>
      </c>
    </row>
    <row r="94" spans="1:10" ht="20.25">
      <c r="A94" s="104" t="s">
        <v>123</v>
      </c>
      <c r="B94" s="45" t="s">
        <v>124</v>
      </c>
      <c r="C94" s="71">
        <v>623000</v>
      </c>
      <c r="D94" s="71">
        <v>623000</v>
      </c>
      <c r="E94" s="71">
        <v>622983.3</v>
      </c>
      <c r="F94" s="69">
        <f t="shared" si="2"/>
        <v>99.9973194221509</v>
      </c>
      <c r="G94" s="46"/>
      <c r="H94" s="46"/>
      <c r="I94" s="35"/>
      <c r="J94" s="46">
        <f t="shared" si="1"/>
        <v>622983.3</v>
      </c>
    </row>
    <row r="95" spans="1:10" ht="20.25">
      <c r="A95" s="104" t="s">
        <v>125</v>
      </c>
      <c r="B95" s="45" t="s">
        <v>126</v>
      </c>
      <c r="C95" s="71">
        <v>7110500</v>
      </c>
      <c r="D95" s="71">
        <v>7110500</v>
      </c>
      <c r="E95" s="71">
        <v>7089681.2</v>
      </c>
      <c r="F95" s="69">
        <f t="shared" si="2"/>
        <v>99.70721046339919</v>
      </c>
      <c r="G95" s="46">
        <v>756989</v>
      </c>
      <c r="H95" s="46">
        <v>749452.01</v>
      </c>
      <c r="I95" s="35">
        <f aca="true" t="shared" si="6" ref="I95:I101">H95/G95*100</f>
        <v>99.00434616619263</v>
      </c>
      <c r="J95" s="46">
        <f t="shared" si="1"/>
        <v>7839133.21</v>
      </c>
    </row>
    <row r="96" spans="1:10" ht="20.25">
      <c r="A96" s="104" t="s">
        <v>127</v>
      </c>
      <c r="B96" s="45" t="s">
        <v>128</v>
      </c>
      <c r="C96" s="71">
        <v>1097900</v>
      </c>
      <c r="D96" s="71">
        <v>1097900</v>
      </c>
      <c r="E96" s="71">
        <v>1071385.4</v>
      </c>
      <c r="F96" s="69">
        <f t="shared" si="2"/>
        <v>97.58497130886236</v>
      </c>
      <c r="G96" s="46">
        <v>3313144</v>
      </c>
      <c r="H96" s="46">
        <v>3304914.24</v>
      </c>
      <c r="I96" s="35">
        <f t="shared" si="6"/>
        <v>99.75160270727744</v>
      </c>
      <c r="J96" s="46">
        <f t="shared" si="1"/>
        <v>4376299.640000001</v>
      </c>
    </row>
    <row r="97" spans="1:10" ht="113.25" customHeight="1">
      <c r="A97" s="104" t="s">
        <v>129</v>
      </c>
      <c r="B97" s="45" t="s">
        <v>130</v>
      </c>
      <c r="C97" s="71">
        <v>5268100</v>
      </c>
      <c r="D97" s="71">
        <v>5298100</v>
      </c>
      <c r="E97" s="71">
        <v>5250837.7</v>
      </c>
      <c r="F97" s="69">
        <f t="shared" si="2"/>
        <v>99.10793869500387</v>
      </c>
      <c r="G97" s="46">
        <v>2316870</v>
      </c>
      <c r="H97" s="46">
        <v>1652089.4</v>
      </c>
      <c r="I97" s="35">
        <f t="shared" si="6"/>
        <v>71.30695291492401</v>
      </c>
      <c r="J97" s="46">
        <f aca="true" t="shared" si="7" ref="J97:J166">H97+E97</f>
        <v>6902927.1</v>
      </c>
    </row>
    <row r="98" spans="1:11" ht="41.25" customHeight="1">
      <c r="A98" s="104">
        <v>4070</v>
      </c>
      <c r="B98" s="39" t="s">
        <v>263</v>
      </c>
      <c r="C98" s="71">
        <v>60000</v>
      </c>
      <c r="D98" s="71">
        <v>110000</v>
      </c>
      <c r="E98" s="71">
        <v>110000</v>
      </c>
      <c r="F98" s="69">
        <f>E98/D98*100</f>
        <v>100</v>
      </c>
      <c r="G98" s="46"/>
      <c r="H98" s="46"/>
      <c r="I98" s="35"/>
      <c r="J98" s="46">
        <f>H98+E98</f>
        <v>110000</v>
      </c>
      <c r="K98" s="29"/>
    </row>
    <row r="99" spans="1:10" ht="63" customHeight="1">
      <c r="A99" s="104">
        <v>4080</v>
      </c>
      <c r="B99" s="39" t="s">
        <v>222</v>
      </c>
      <c r="C99" s="71">
        <f>C100+C101</f>
        <v>16324000</v>
      </c>
      <c r="D99" s="71">
        <f>D100+D101</f>
        <v>17065600</v>
      </c>
      <c r="E99" s="71">
        <f>E100+E101</f>
        <v>17048501.41</v>
      </c>
      <c r="F99" s="35">
        <f t="shared" si="2"/>
        <v>99.89980668713669</v>
      </c>
      <c r="G99" s="71">
        <f>G100+G101</f>
        <v>548371.87</v>
      </c>
      <c r="H99" s="71">
        <f>H100+H101</f>
        <v>534777.2</v>
      </c>
      <c r="I99" s="35">
        <f t="shared" si="6"/>
        <v>97.52090310540545</v>
      </c>
      <c r="J99" s="71">
        <f>J100+J101</f>
        <v>17583278.61</v>
      </c>
    </row>
    <row r="100" spans="1:11" s="9" customFormat="1" ht="75.75" customHeight="1">
      <c r="A100" s="105" t="s">
        <v>131</v>
      </c>
      <c r="B100" s="38" t="s">
        <v>132</v>
      </c>
      <c r="C100" s="70">
        <v>11589000</v>
      </c>
      <c r="D100" s="70">
        <v>11780600</v>
      </c>
      <c r="E100" s="70">
        <v>11763502.27</v>
      </c>
      <c r="F100" s="72">
        <f t="shared" si="2"/>
        <v>99.85486537188258</v>
      </c>
      <c r="G100" s="37">
        <v>402789.46</v>
      </c>
      <c r="H100" s="37">
        <v>389195.11</v>
      </c>
      <c r="I100" s="36">
        <f t="shared" si="6"/>
        <v>96.62494892492965</v>
      </c>
      <c r="J100" s="37">
        <f t="shared" si="7"/>
        <v>12152697.379999999</v>
      </c>
      <c r="K100" s="23"/>
    </row>
    <row r="101" spans="1:11" s="9" customFormat="1" ht="54" customHeight="1">
      <c r="A101" s="105" t="s">
        <v>133</v>
      </c>
      <c r="B101" s="38" t="s">
        <v>134</v>
      </c>
      <c r="C101" s="70">
        <v>4735000</v>
      </c>
      <c r="D101" s="70">
        <v>5285000</v>
      </c>
      <c r="E101" s="70">
        <v>5284999.14</v>
      </c>
      <c r="F101" s="72">
        <f t="shared" si="2"/>
        <v>99.99998372753073</v>
      </c>
      <c r="G101" s="37">
        <v>145582.41</v>
      </c>
      <c r="H101" s="37">
        <v>145582.09</v>
      </c>
      <c r="I101" s="36">
        <f t="shared" si="6"/>
        <v>99.99978019322526</v>
      </c>
      <c r="J101" s="37">
        <f t="shared" si="7"/>
        <v>5430581.2299999995</v>
      </c>
      <c r="K101" s="23"/>
    </row>
    <row r="102" spans="1:11" ht="20.25">
      <c r="A102" s="103" t="s">
        <v>135</v>
      </c>
      <c r="B102" s="42" t="s">
        <v>136</v>
      </c>
      <c r="C102" s="43">
        <f>C103+C106+C108+C113</f>
        <v>30521522</v>
      </c>
      <c r="D102" s="43">
        <f>D103+D106+D108+D113+D111</f>
        <v>32883526</v>
      </c>
      <c r="E102" s="43">
        <f>E103+E106+E108+E113+E111</f>
        <v>32746683.55</v>
      </c>
      <c r="F102" s="44">
        <f aca="true" t="shared" si="8" ref="F102:F169">E102/D102*100</f>
        <v>99.58385712651375</v>
      </c>
      <c r="G102" s="43">
        <f>G103+G106+G108+G113</f>
        <v>4886122.11</v>
      </c>
      <c r="H102" s="43">
        <f>H103+H106+H108+H113</f>
        <v>4750239.75</v>
      </c>
      <c r="I102" s="44">
        <f>H102/G102*100</f>
        <v>97.21901424195065</v>
      </c>
      <c r="J102" s="43">
        <f>J103+J106+J108+J113+J111</f>
        <v>37496923.3</v>
      </c>
      <c r="K102" s="3" t="b">
        <f>J102=E102+H102</f>
        <v>1</v>
      </c>
    </row>
    <row r="103" spans="1:11" s="12" customFormat="1" ht="20.25">
      <c r="A103" s="104">
        <v>5010</v>
      </c>
      <c r="B103" s="39" t="s">
        <v>223</v>
      </c>
      <c r="C103" s="71">
        <f>C104+C105</f>
        <v>9297100</v>
      </c>
      <c r="D103" s="71">
        <f>D104+D105</f>
        <v>10797100</v>
      </c>
      <c r="E103" s="71">
        <f>E104+E105</f>
        <v>10768776.91</v>
      </c>
      <c r="F103" s="69">
        <f t="shared" si="8"/>
        <v>99.73767872854748</v>
      </c>
      <c r="G103" s="71"/>
      <c r="H103" s="71"/>
      <c r="I103" s="35"/>
      <c r="J103" s="71">
        <f>J104+J105</f>
        <v>10768776.91</v>
      </c>
      <c r="K103" s="26"/>
    </row>
    <row r="104" spans="1:11" s="9" customFormat="1" ht="113.25" customHeight="1">
      <c r="A104" s="105" t="s">
        <v>137</v>
      </c>
      <c r="B104" s="38" t="s">
        <v>138</v>
      </c>
      <c r="C104" s="70">
        <v>7759900</v>
      </c>
      <c r="D104" s="70">
        <v>9084900</v>
      </c>
      <c r="E104" s="70">
        <v>9080568.25</v>
      </c>
      <c r="F104" s="72">
        <f t="shared" si="8"/>
        <v>99.95231923301301</v>
      </c>
      <c r="G104" s="37"/>
      <c r="H104" s="37"/>
      <c r="I104" s="36"/>
      <c r="J104" s="37">
        <f t="shared" si="7"/>
        <v>9080568.25</v>
      </c>
      <c r="K104" s="23"/>
    </row>
    <row r="105" spans="1:11" s="9" customFormat="1" ht="90.75" customHeight="1">
      <c r="A105" s="105" t="s">
        <v>139</v>
      </c>
      <c r="B105" s="38" t="s">
        <v>140</v>
      </c>
      <c r="C105" s="70">
        <v>1537200</v>
      </c>
      <c r="D105" s="70">
        <v>1712200</v>
      </c>
      <c r="E105" s="70">
        <v>1688208.66</v>
      </c>
      <c r="F105" s="72">
        <f t="shared" si="8"/>
        <v>98.59880037378811</v>
      </c>
      <c r="G105" s="37"/>
      <c r="H105" s="37"/>
      <c r="I105" s="36"/>
      <c r="J105" s="37">
        <f t="shared" si="7"/>
        <v>1688208.66</v>
      </c>
      <c r="K105" s="23"/>
    </row>
    <row r="106" spans="1:11" s="10" customFormat="1" ht="98.25" customHeight="1">
      <c r="A106" s="104">
        <v>5020</v>
      </c>
      <c r="B106" s="39" t="s">
        <v>224</v>
      </c>
      <c r="C106" s="71">
        <f>C107</f>
        <v>11500</v>
      </c>
      <c r="D106" s="71">
        <f>D107</f>
        <v>11500</v>
      </c>
      <c r="E106" s="71">
        <f>E107</f>
        <v>8789</v>
      </c>
      <c r="F106" s="69">
        <f>E106/D106*100</f>
        <v>76.42608695652174</v>
      </c>
      <c r="G106" s="71"/>
      <c r="H106" s="71"/>
      <c r="I106" s="35"/>
      <c r="J106" s="71">
        <f>J107</f>
        <v>8789</v>
      </c>
      <c r="K106" s="3"/>
    </row>
    <row r="107" spans="1:11" s="9" customFormat="1" ht="118.5" customHeight="1">
      <c r="A107" s="105" t="s">
        <v>141</v>
      </c>
      <c r="B107" s="38" t="s">
        <v>142</v>
      </c>
      <c r="C107" s="70">
        <v>11500</v>
      </c>
      <c r="D107" s="70">
        <v>11500</v>
      </c>
      <c r="E107" s="70">
        <v>8789</v>
      </c>
      <c r="F107" s="72">
        <f>E107/D107*100</f>
        <v>76.42608695652174</v>
      </c>
      <c r="G107" s="37"/>
      <c r="H107" s="37"/>
      <c r="I107" s="36"/>
      <c r="J107" s="37">
        <f t="shared" si="7"/>
        <v>8789</v>
      </c>
      <c r="K107" s="3"/>
    </row>
    <row r="108" spans="1:11" s="10" customFormat="1" ht="40.5">
      <c r="A108" s="104">
        <v>5030</v>
      </c>
      <c r="B108" s="39" t="s">
        <v>225</v>
      </c>
      <c r="C108" s="71">
        <f>C109+C110</f>
        <v>19741364</v>
      </c>
      <c r="D108" s="71">
        <f>D109+D110</f>
        <v>20312598</v>
      </c>
      <c r="E108" s="71">
        <f>E109+E110</f>
        <v>20251002.61</v>
      </c>
      <c r="F108" s="35">
        <f t="shared" si="8"/>
        <v>99.6967626199268</v>
      </c>
      <c r="G108" s="71">
        <f>G109+G110</f>
        <v>4765193.66</v>
      </c>
      <c r="H108" s="71">
        <f>H109+H110</f>
        <v>4644387.2</v>
      </c>
      <c r="I108" s="35">
        <f>H108/G108*100</f>
        <v>97.46481531245888</v>
      </c>
      <c r="J108" s="71">
        <f>J109+J110</f>
        <v>24895389.81</v>
      </c>
      <c r="K108" s="24"/>
    </row>
    <row r="109" spans="1:11" s="9" customFormat="1" ht="100.5" customHeight="1">
      <c r="A109" s="105" t="s">
        <v>143</v>
      </c>
      <c r="B109" s="38" t="s">
        <v>144</v>
      </c>
      <c r="C109" s="70">
        <v>16018778</v>
      </c>
      <c r="D109" s="70">
        <v>16489908</v>
      </c>
      <c r="E109" s="70">
        <v>16446949.2</v>
      </c>
      <c r="F109" s="72">
        <f t="shared" si="8"/>
        <v>99.73948429548545</v>
      </c>
      <c r="G109" s="37">
        <v>4765193.66</v>
      </c>
      <c r="H109" s="37">
        <v>4644387.2</v>
      </c>
      <c r="I109" s="36">
        <f>H109/G109*100</f>
        <v>97.46481531245888</v>
      </c>
      <c r="J109" s="37">
        <f t="shared" si="7"/>
        <v>21091336.4</v>
      </c>
      <c r="K109" s="23"/>
    </row>
    <row r="110" spans="1:11" s="9" customFormat="1" ht="114.75" customHeight="1">
      <c r="A110" s="105" t="s">
        <v>145</v>
      </c>
      <c r="B110" s="38" t="s">
        <v>146</v>
      </c>
      <c r="C110" s="70">
        <v>3722586</v>
      </c>
      <c r="D110" s="70">
        <v>3822690</v>
      </c>
      <c r="E110" s="70">
        <v>3804053.41</v>
      </c>
      <c r="F110" s="72">
        <f t="shared" si="8"/>
        <v>99.51247446170106</v>
      </c>
      <c r="G110" s="37"/>
      <c r="H110" s="37"/>
      <c r="I110" s="36"/>
      <c r="J110" s="37">
        <f>H110+E110</f>
        <v>3804053.41</v>
      </c>
      <c r="K110" s="23"/>
    </row>
    <row r="111" spans="1:11" s="9" customFormat="1" ht="114.75" customHeight="1">
      <c r="A111" s="104">
        <v>5050</v>
      </c>
      <c r="B111" s="39" t="s">
        <v>281</v>
      </c>
      <c r="C111" s="71">
        <f>C113+C114</f>
        <v>2028958</v>
      </c>
      <c r="D111" s="71">
        <f>D112</f>
        <v>40000</v>
      </c>
      <c r="E111" s="71">
        <f>E112</f>
        <v>0</v>
      </c>
      <c r="F111" s="35">
        <f>E111/D111*100</f>
        <v>0</v>
      </c>
      <c r="G111" s="71"/>
      <c r="H111" s="71"/>
      <c r="I111" s="35"/>
      <c r="J111" s="46">
        <f>H111+E111</f>
        <v>0</v>
      </c>
      <c r="K111" s="23"/>
    </row>
    <row r="112" spans="1:11" s="9" customFormat="1" ht="134.25" customHeight="1">
      <c r="A112" s="105">
        <v>5052</v>
      </c>
      <c r="B112" s="38" t="s">
        <v>282</v>
      </c>
      <c r="C112" s="70">
        <v>3722586</v>
      </c>
      <c r="D112" s="70">
        <v>40000</v>
      </c>
      <c r="E112" s="70">
        <v>0</v>
      </c>
      <c r="F112" s="72">
        <f>E112/D112*100</f>
        <v>0</v>
      </c>
      <c r="G112" s="37"/>
      <c r="H112" s="37"/>
      <c r="I112" s="36"/>
      <c r="J112" s="37">
        <f>H112+E112</f>
        <v>0</v>
      </c>
      <c r="K112" s="23"/>
    </row>
    <row r="113" spans="1:11" s="10" customFormat="1" ht="40.5">
      <c r="A113" s="104">
        <v>5060</v>
      </c>
      <c r="B113" s="39" t="s">
        <v>226</v>
      </c>
      <c r="C113" s="71">
        <f>C114+C115</f>
        <v>1471558</v>
      </c>
      <c r="D113" s="71">
        <f>D114+D115</f>
        <v>1722328</v>
      </c>
      <c r="E113" s="71">
        <f>E114+E115</f>
        <v>1718115.03</v>
      </c>
      <c r="F113" s="35">
        <f t="shared" si="8"/>
        <v>99.75539095921334</v>
      </c>
      <c r="G113" s="71">
        <f>G114+G115</f>
        <v>120928.45</v>
      </c>
      <c r="H113" s="71">
        <f>H114+H115</f>
        <v>105852.55</v>
      </c>
      <c r="I113" s="35">
        <f>H113/G113*100</f>
        <v>87.53320661928605</v>
      </c>
      <c r="J113" s="71">
        <f>J114+J115</f>
        <v>1823967.58</v>
      </c>
      <c r="K113" s="24"/>
    </row>
    <row r="114" spans="1:11" s="9" customFormat="1" ht="152.25" customHeight="1">
      <c r="A114" s="105" t="s">
        <v>147</v>
      </c>
      <c r="B114" s="38" t="s">
        <v>148</v>
      </c>
      <c r="C114" s="70">
        <v>557400</v>
      </c>
      <c r="D114" s="70">
        <v>722400</v>
      </c>
      <c r="E114" s="70">
        <v>718951</v>
      </c>
      <c r="F114" s="72">
        <f t="shared" si="8"/>
        <v>99.52256367663345</v>
      </c>
      <c r="G114" s="37"/>
      <c r="H114" s="37"/>
      <c r="I114" s="36"/>
      <c r="J114" s="37">
        <f t="shared" si="7"/>
        <v>718951</v>
      </c>
      <c r="K114" s="23"/>
    </row>
    <row r="115" spans="1:11" s="9" customFormat="1" ht="63" customHeight="1">
      <c r="A115" s="105" t="s">
        <v>149</v>
      </c>
      <c r="B115" s="38" t="s">
        <v>150</v>
      </c>
      <c r="C115" s="70">
        <v>914158</v>
      </c>
      <c r="D115" s="70">
        <v>999928</v>
      </c>
      <c r="E115" s="70">
        <v>999164.03</v>
      </c>
      <c r="F115" s="72">
        <f t="shared" si="8"/>
        <v>99.92359749901993</v>
      </c>
      <c r="G115" s="37">
        <v>120928.45</v>
      </c>
      <c r="H115" s="37">
        <v>105852.55</v>
      </c>
      <c r="I115" s="36">
        <f>H115/G115*100</f>
        <v>87.53320661928605</v>
      </c>
      <c r="J115" s="37">
        <f t="shared" si="7"/>
        <v>1105016.58</v>
      </c>
      <c r="K115" s="23"/>
    </row>
    <row r="116" spans="1:11" ht="20.25">
      <c r="A116" s="103" t="s">
        <v>151</v>
      </c>
      <c r="B116" s="42" t="s">
        <v>152</v>
      </c>
      <c r="C116" s="43">
        <f>C117+C123+C124+C125</f>
        <v>104443677</v>
      </c>
      <c r="D116" s="43">
        <f>D117+D123+D124+D125</f>
        <v>137089539.26999998</v>
      </c>
      <c r="E116" s="43">
        <f>E117+E123+E124+E125</f>
        <v>135728540.45999998</v>
      </c>
      <c r="F116" s="44">
        <f t="shared" si="8"/>
        <v>99.00721906481903</v>
      </c>
      <c r="G116" s="43">
        <f>G117+G123+G124+G125</f>
        <v>64380642</v>
      </c>
      <c r="H116" s="43">
        <f>H117+H123+H124+H125</f>
        <v>60618461.78</v>
      </c>
      <c r="I116" s="44">
        <f>H116/G116*100</f>
        <v>94.15634870494146</v>
      </c>
      <c r="J116" s="43">
        <f>J117+J123+J124+J125</f>
        <v>196347002.23999998</v>
      </c>
      <c r="K116" s="3" t="b">
        <f>J116=E116+H116</f>
        <v>1</v>
      </c>
    </row>
    <row r="117" spans="1:11" s="12" customFormat="1" ht="90.75" customHeight="1">
      <c r="A117" s="104">
        <v>6010</v>
      </c>
      <c r="B117" s="39" t="s">
        <v>227</v>
      </c>
      <c r="C117" s="71">
        <f>C118+C120+C122+C121</f>
        <v>4482550</v>
      </c>
      <c r="D117" s="71">
        <f>D118+D120+D122+D121+D119</f>
        <v>25309669</v>
      </c>
      <c r="E117" s="71">
        <f>E118+E120+E122+E121+E119</f>
        <v>25089734.69</v>
      </c>
      <c r="F117" s="35">
        <f t="shared" si="8"/>
        <v>99.13102652587041</v>
      </c>
      <c r="G117" s="71">
        <f>G118+G120+G122+G121+G119</f>
        <v>41166754</v>
      </c>
      <c r="H117" s="71">
        <f>H118+H120+H122+H121+H119</f>
        <v>38150002.13</v>
      </c>
      <c r="I117" s="35">
        <f>H117/G117*100</f>
        <v>92.67187335197718</v>
      </c>
      <c r="J117" s="71">
        <f>J118+J120+J122+J121+J119</f>
        <v>63239736.82</v>
      </c>
      <c r="K117" s="26"/>
    </row>
    <row r="118" spans="1:11" s="9" customFormat="1" ht="78" customHeight="1">
      <c r="A118" s="105" t="s">
        <v>153</v>
      </c>
      <c r="B118" s="38" t="s">
        <v>154</v>
      </c>
      <c r="C118" s="70">
        <v>3937750</v>
      </c>
      <c r="D118" s="70">
        <v>3264869</v>
      </c>
      <c r="E118" s="70">
        <v>3181857.33</v>
      </c>
      <c r="F118" s="72">
        <f t="shared" si="8"/>
        <v>97.4574272352122</v>
      </c>
      <c r="G118" s="37">
        <v>5346754</v>
      </c>
      <c r="H118" s="37">
        <v>4633221.85</v>
      </c>
      <c r="I118" s="36">
        <f>H118/G118*100</f>
        <v>86.65485358032181</v>
      </c>
      <c r="J118" s="37">
        <f t="shared" si="7"/>
        <v>7815079.18</v>
      </c>
      <c r="K118" s="23"/>
    </row>
    <row r="119" spans="1:11" s="9" customFormat="1" ht="78" customHeight="1">
      <c r="A119" s="105">
        <v>6012</v>
      </c>
      <c r="B119" s="38" t="s">
        <v>283</v>
      </c>
      <c r="C119" s="70"/>
      <c r="D119" s="70">
        <v>17000000</v>
      </c>
      <c r="E119" s="70">
        <v>17000000</v>
      </c>
      <c r="F119" s="72">
        <f t="shared" si="8"/>
        <v>100</v>
      </c>
      <c r="G119" s="37"/>
      <c r="H119" s="37"/>
      <c r="I119" s="36"/>
      <c r="J119" s="37">
        <f t="shared" si="7"/>
        <v>17000000</v>
      </c>
      <c r="K119" s="23"/>
    </row>
    <row r="120" spans="1:11" s="9" customFormat="1" ht="98.25" customHeight="1">
      <c r="A120" s="105" t="s">
        <v>155</v>
      </c>
      <c r="B120" s="38" t="s">
        <v>156</v>
      </c>
      <c r="C120" s="70">
        <v>484800</v>
      </c>
      <c r="D120" s="70">
        <v>4984800</v>
      </c>
      <c r="E120" s="70">
        <v>4854477.36</v>
      </c>
      <c r="F120" s="72">
        <f t="shared" si="8"/>
        <v>97.38559942224363</v>
      </c>
      <c r="G120" s="37"/>
      <c r="H120" s="37"/>
      <c r="I120" s="36"/>
      <c r="J120" s="37">
        <f t="shared" si="7"/>
        <v>4854477.36</v>
      </c>
      <c r="K120" s="23"/>
    </row>
    <row r="121" spans="1:11" s="9" customFormat="1" ht="78" customHeight="1">
      <c r="A121" s="105">
        <v>6015</v>
      </c>
      <c r="B121" s="47" t="s">
        <v>229</v>
      </c>
      <c r="C121" s="70"/>
      <c r="D121" s="70"/>
      <c r="E121" s="70"/>
      <c r="F121" s="72"/>
      <c r="G121" s="37">
        <v>5020000</v>
      </c>
      <c r="H121" s="37">
        <v>4980780.82</v>
      </c>
      <c r="I121" s="36">
        <f>H121/G121*100</f>
        <v>99.21874143426295</v>
      </c>
      <c r="J121" s="37">
        <f>H121+E121</f>
        <v>4980780.82</v>
      </c>
      <c r="K121" s="23"/>
    </row>
    <row r="122" spans="1:11" s="9" customFormat="1" ht="109.5" customHeight="1">
      <c r="A122" s="105" t="s">
        <v>157</v>
      </c>
      <c r="B122" s="38" t="s">
        <v>158</v>
      </c>
      <c r="C122" s="70">
        <v>60000</v>
      </c>
      <c r="D122" s="70">
        <v>60000</v>
      </c>
      <c r="E122" s="70">
        <v>53400</v>
      </c>
      <c r="F122" s="72">
        <f t="shared" si="8"/>
        <v>89</v>
      </c>
      <c r="G122" s="37">
        <v>30800000</v>
      </c>
      <c r="H122" s="37">
        <v>28535999.46</v>
      </c>
      <c r="I122" s="36">
        <f>H122/G122*100</f>
        <v>92.6493488961039</v>
      </c>
      <c r="J122" s="37">
        <f t="shared" si="7"/>
        <v>28589399.46</v>
      </c>
      <c r="K122" s="23"/>
    </row>
    <row r="123" spans="1:10" ht="144.75" customHeight="1">
      <c r="A123" s="104" t="s">
        <v>159</v>
      </c>
      <c r="B123" s="45" t="s">
        <v>160</v>
      </c>
      <c r="C123" s="71">
        <v>7279201</v>
      </c>
      <c r="D123" s="71">
        <v>10369292</v>
      </c>
      <c r="E123" s="71">
        <v>9898436.25</v>
      </c>
      <c r="F123" s="69">
        <f t="shared" si="8"/>
        <v>95.45913308256726</v>
      </c>
      <c r="G123" s="46"/>
      <c r="H123" s="46"/>
      <c r="I123" s="35"/>
      <c r="J123" s="46">
        <f t="shared" si="7"/>
        <v>9898436.25</v>
      </c>
    </row>
    <row r="124" spans="1:10" ht="65.25" customHeight="1">
      <c r="A124" s="104" t="s">
        <v>161</v>
      </c>
      <c r="B124" s="45" t="s">
        <v>162</v>
      </c>
      <c r="C124" s="71">
        <v>92671006</v>
      </c>
      <c r="D124" s="71">
        <v>101399658.27</v>
      </c>
      <c r="E124" s="71">
        <v>100729449.52</v>
      </c>
      <c r="F124" s="69">
        <f t="shared" si="8"/>
        <v>99.33904239774121</v>
      </c>
      <c r="G124" s="46">
        <v>20018699</v>
      </c>
      <c r="H124" s="46">
        <v>19273270.65</v>
      </c>
      <c r="I124" s="35">
        <f>H124/G124*100</f>
        <v>96.27633968621036</v>
      </c>
      <c r="J124" s="46">
        <f t="shared" si="7"/>
        <v>120002720.16999999</v>
      </c>
    </row>
    <row r="125" spans="1:11" ht="70.5" customHeight="1">
      <c r="A125" s="104">
        <v>6080</v>
      </c>
      <c r="B125" s="39" t="s">
        <v>228</v>
      </c>
      <c r="C125" s="71">
        <f>C126+C128+C127</f>
        <v>10920</v>
      </c>
      <c r="D125" s="71">
        <f>D126+D128+D127</f>
        <v>10920</v>
      </c>
      <c r="E125" s="71">
        <f>E126+E128+E127</f>
        <v>10920</v>
      </c>
      <c r="F125" s="69">
        <f>E125/D125*100</f>
        <v>100</v>
      </c>
      <c r="G125" s="71">
        <f>G126+G128+G127</f>
        <v>3195189</v>
      </c>
      <c r="H125" s="71">
        <f>H126+H128+H127</f>
        <v>3195189</v>
      </c>
      <c r="I125" s="35">
        <f>H125/G125*100</f>
        <v>100</v>
      </c>
      <c r="J125" s="71">
        <f>J126+J128+J127</f>
        <v>3206109</v>
      </c>
      <c r="K125" s="3"/>
    </row>
    <row r="126" spans="1:11" ht="70.5" customHeight="1">
      <c r="A126" s="105">
        <v>6082</v>
      </c>
      <c r="B126" s="54" t="s">
        <v>269</v>
      </c>
      <c r="C126" s="70"/>
      <c r="D126" s="70"/>
      <c r="E126" s="70"/>
      <c r="F126" s="36"/>
      <c r="G126" s="70">
        <v>2534347</v>
      </c>
      <c r="H126" s="70">
        <v>2534347</v>
      </c>
      <c r="I126" s="36">
        <f>H126/G126*100</f>
        <v>100</v>
      </c>
      <c r="J126" s="37">
        <f t="shared" si="7"/>
        <v>2534347</v>
      </c>
      <c r="K126" s="30"/>
    </row>
    <row r="127" spans="1:11" ht="167.25" customHeight="1">
      <c r="A127" s="105">
        <v>6083</v>
      </c>
      <c r="B127" s="54" t="s">
        <v>273</v>
      </c>
      <c r="C127" s="70"/>
      <c r="D127" s="70"/>
      <c r="E127" s="70"/>
      <c r="F127" s="36"/>
      <c r="G127" s="70">
        <v>660842</v>
      </c>
      <c r="H127" s="70">
        <v>660842</v>
      </c>
      <c r="I127" s="36">
        <f>H127/G127*100</f>
        <v>100</v>
      </c>
      <c r="J127" s="37">
        <f t="shared" si="7"/>
        <v>660842</v>
      </c>
      <c r="K127" s="31"/>
    </row>
    <row r="128" spans="1:11" s="9" customFormat="1" ht="192.75" customHeight="1">
      <c r="A128" s="105" t="s">
        <v>163</v>
      </c>
      <c r="B128" s="38" t="s">
        <v>164</v>
      </c>
      <c r="C128" s="70">
        <v>10920</v>
      </c>
      <c r="D128" s="70">
        <v>10920</v>
      </c>
      <c r="E128" s="70">
        <v>10920</v>
      </c>
      <c r="F128" s="72">
        <f>E128/D128*100</f>
        <v>100</v>
      </c>
      <c r="G128" s="37"/>
      <c r="H128" s="37"/>
      <c r="I128" s="36"/>
      <c r="J128" s="37">
        <f t="shared" si="7"/>
        <v>10920</v>
      </c>
      <c r="K128" s="3"/>
    </row>
    <row r="129" spans="1:11" ht="20.25">
      <c r="A129" s="103" t="s">
        <v>165</v>
      </c>
      <c r="B129" s="42" t="s">
        <v>166</v>
      </c>
      <c r="C129" s="43">
        <f>C130+C131+C132+C135+C136+C137+C138+C140+C142+C143+C144+C145+C147+C148+C149+C146</f>
        <v>74039400</v>
      </c>
      <c r="D129" s="43">
        <f>D130+D131+D132+D135+D136+D137+D138+D140+D142+D143+D144+D145+D147+D148+D149+D146</f>
        <v>75478896.6</v>
      </c>
      <c r="E129" s="43">
        <f>E130+E131+E132+E135+E136+E137+E138+E140+E142+E143+E144+E145+E147+E148+E149+E146</f>
        <v>74658476.71000001</v>
      </c>
      <c r="F129" s="44">
        <f t="shared" si="8"/>
        <v>98.91304731924237</v>
      </c>
      <c r="G129" s="43">
        <f>G130+G131+G132+G135+G136+G137+G138+G140+G142+G143+G144+G145+G147+G148+G149+G146</f>
        <v>368747054.09000003</v>
      </c>
      <c r="H129" s="43">
        <f>H130+H131+H132+H135+H136+H137+H138+H140+H142+H143+H144+H145+H147+H148+H149+H146</f>
        <v>319259284.84000003</v>
      </c>
      <c r="I129" s="44">
        <f>H129/G129*100</f>
        <v>86.57948078470031</v>
      </c>
      <c r="J129" s="43">
        <f>J130+J131+J132+J135+J136+J137+J138+J140+J142+J143+J144+J145+J147+J148+J149+J146</f>
        <v>393917761.54999995</v>
      </c>
      <c r="K129" s="3" t="b">
        <f>J129=E129+H129</f>
        <v>1</v>
      </c>
    </row>
    <row r="130" spans="1:11" s="12" customFormat="1" ht="71.25" customHeight="1">
      <c r="A130" s="104">
        <v>7130</v>
      </c>
      <c r="B130" s="39" t="s">
        <v>233</v>
      </c>
      <c r="C130" s="71"/>
      <c r="D130" s="71"/>
      <c r="E130" s="71"/>
      <c r="F130" s="35"/>
      <c r="G130" s="71">
        <f>248000</f>
        <v>248000</v>
      </c>
      <c r="H130" s="71">
        <f>108060</f>
        <v>108060</v>
      </c>
      <c r="I130" s="35">
        <f aca="true" t="shared" si="9" ref="I130:I137">H130/G130*100</f>
        <v>43.57258064516129</v>
      </c>
      <c r="J130" s="46">
        <f t="shared" si="7"/>
        <v>108060</v>
      </c>
      <c r="K130" s="26"/>
    </row>
    <row r="131" spans="1:11" s="12" customFormat="1" ht="71.25" customHeight="1">
      <c r="A131" s="104">
        <v>7310</v>
      </c>
      <c r="B131" s="39" t="s">
        <v>234</v>
      </c>
      <c r="C131" s="71"/>
      <c r="D131" s="71"/>
      <c r="E131" s="71"/>
      <c r="F131" s="35"/>
      <c r="G131" s="71">
        <v>34672969.88</v>
      </c>
      <c r="H131" s="71">
        <v>11742879.07</v>
      </c>
      <c r="I131" s="35">
        <f t="shared" si="9"/>
        <v>33.86753171315015</v>
      </c>
      <c r="J131" s="46">
        <f>H131+E131</f>
        <v>11742879.07</v>
      </c>
      <c r="K131" s="26"/>
    </row>
    <row r="132" spans="1:11" s="12" customFormat="1" ht="40.5">
      <c r="A132" s="104">
        <v>7320</v>
      </c>
      <c r="B132" s="39" t="s">
        <v>235</v>
      </c>
      <c r="C132" s="71">
        <f>C133+C134</f>
        <v>0</v>
      </c>
      <c r="D132" s="71">
        <f>D133+D134</f>
        <v>0</v>
      </c>
      <c r="E132" s="71">
        <f>E133+E134</f>
        <v>0</v>
      </c>
      <c r="F132" s="35">
        <v>0</v>
      </c>
      <c r="G132" s="71">
        <f>G133+G134</f>
        <v>132442200</v>
      </c>
      <c r="H132" s="71">
        <f>H133+H134</f>
        <v>121626273.53999999</v>
      </c>
      <c r="I132" s="35">
        <f>H132/G132*100</f>
        <v>91.83347417967988</v>
      </c>
      <c r="J132" s="71">
        <f>J133+J134</f>
        <v>121626273.53999999</v>
      </c>
      <c r="K132" s="3" t="s">
        <v>254</v>
      </c>
    </row>
    <row r="133" spans="1:11" s="16" customFormat="1" ht="65.25" customHeight="1">
      <c r="A133" s="105">
        <v>7321</v>
      </c>
      <c r="B133" s="47" t="s">
        <v>236</v>
      </c>
      <c r="C133" s="70"/>
      <c r="D133" s="70"/>
      <c r="E133" s="70"/>
      <c r="F133" s="36"/>
      <c r="G133" s="70">
        <v>73017200</v>
      </c>
      <c r="H133" s="70">
        <v>63477990.69</v>
      </c>
      <c r="I133" s="36">
        <f t="shared" si="9"/>
        <v>86.93566815763957</v>
      </c>
      <c r="J133" s="37">
        <f t="shared" si="7"/>
        <v>63477990.69</v>
      </c>
      <c r="K133" s="27"/>
    </row>
    <row r="134" spans="1:11" s="16" customFormat="1" ht="76.5" customHeight="1">
      <c r="A134" s="105">
        <v>7325</v>
      </c>
      <c r="B134" s="47" t="s">
        <v>237</v>
      </c>
      <c r="C134" s="70"/>
      <c r="D134" s="70"/>
      <c r="E134" s="70"/>
      <c r="F134" s="36"/>
      <c r="G134" s="70">
        <v>59425000</v>
      </c>
      <c r="H134" s="70">
        <v>58148282.85</v>
      </c>
      <c r="I134" s="36">
        <f t="shared" si="9"/>
        <v>97.85154875893984</v>
      </c>
      <c r="J134" s="37">
        <f t="shared" si="7"/>
        <v>58148282.85</v>
      </c>
      <c r="K134" s="27"/>
    </row>
    <row r="135" spans="1:11" s="12" customFormat="1" ht="118.5" customHeight="1">
      <c r="A135" s="104">
        <v>7330</v>
      </c>
      <c r="B135" s="39" t="s">
        <v>238</v>
      </c>
      <c r="C135" s="71"/>
      <c r="D135" s="71"/>
      <c r="E135" s="71"/>
      <c r="F135" s="35"/>
      <c r="G135" s="71">
        <v>24305394</v>
      </c>
      <c r="H135" s="71">
        <v>21845645.76</v>
      </c>
      <c r="I135" s="35">
        <f t="shared" si="9"/>
        <v>89.87982568807567</v>
      </c>
      <c r="J135" s="46">
        <f>H135+E135</f>
        <v>21845645.76</v>
      </c>
      <c r="K135" s="26"/>
    </row>
    <row r="136" spans="1:11" s="12" customFormat="1" ht="94.5" customHeight="1">
      <c r="A136" s="104">
        <v>7350</v>
      </c>
      <c r="B136" s="39" t="s">
        <v>239</v>
      </c>
      <c r="C136" s="71"/>
      <c r="D136" s="71"/>
      <c r="E136" s="71"/>
      <c r="F136" s="35"/>
      <c r="G136" s="71">
        <v>182900</v>
      </c>
      <c r="H136" s="71">
        <v>178336.8</v>
      </c>
      <c r="I136" s="35">
        <f t="shared" si="9"/>
        <v>97.5050847457627</v>
      </c>
      <c r="J136" s="46">
        <f>H136+E136</f>
        <v>178336.8</v>
      </c>
      <c r="K136" s="26"/>
    </row>
    <row r="137" spans="1:11" s="12" customFormat="1" ht="98.25" customHeight="1">
      <c r="A137" s="104">
        <v>7370</v>
      </c>
      <c r="B137" s="39" t="s">
        <v>240</v>
      </c>
      <c r="C137" s="71"/>
      <c r="D137" s="71"/>
      <c r="E137" s="71"/>
      <c r="F137" s="35"/>
      <c r="G137" s="71">
        <v>294000</v>
      </c>
      <c r="H137" s="71">
        <v>294000</v>
      </c>
      <c r="I137" s="35">
        <f t="shared" si="9"/>
        <v>100</v>
      </c>
      <c r="J137" s="46">
        <f>H137+E137</f>
        <v>294000</v>
      </c>
      <c r="K137" s="26"/>
    </row>
    <row r="138" spans="1:11" s="12" customFormat="1" ht="90.75" customHeight="1">
      <c r="A138" s="104">
        <v>7420</v>
      </c>
      <c r="B138" s="39" t="s">
        <v>230</v>
      </c>
      <c r="C138" s="71">
        <f>C139</f>
        <v>15000000</v>
      </c>
      <c r="D138" s="71">
        <f>D139</f>
        <v>15350597</v>
      </c>
      <c r="E138" s="71">
        <f>E139</f>
        <v>15350597</v>
      </c>
      <c r="F138" s="35">
        <f t="shared" si="8"/>
        <v>100</v>
      </c>
      <c r="G138" s="71"/>
      <c r="H138" s="71"/>
      <c r="I138" s="35"/>
      <c r="J138" s="71">
        <f>J139</f>
        <v>15350597</v>
      </c>
      <c r="K138" s="26"/>
    </row>
    <row r="139" spans="1:11" s="9" customFormat="1" ht="70.5" customHeight="1">
      <c r="A139" s="105" t="s">
        <v>167</v>
      </c>
      <c r="B139" s="38" t="s">
        <v>168</v>
      </c>
      <c r="C139" s="70">
        <v>15000000</v>
      </c>
      <c r="D139" s="70">
        <v>15350597</v>
      </c>
      <c r="E139" s="70">
        <v>15350597</v>
      </c>
      <c r="F139" s="72">
        <f t="shared" si="8"/>
        <v>100</v>
      </c>
      <c r="G139" s="37"/>
      <c r="H139" s="37"/>
      <c r="I139" s="36"/>
      <c r="J139" s="37">
        <f t="shared" si="7"/>
        <v>15350597</v>
      </c>
      <c r="K139" s="23"/>
    </row>
    <row r="140" spans="1:11" ht="100.5" customHeight="1">
      <c r="A140" s="104">
        <v>7460</v>
      </c>
      <c r="B140" s="39" t="s">
        <v>231</v>
      </c>
      <c r="C140" s="71">
        <f>C141</f>
        <v>48578600</v>
      </c>
      <c r="D140" s="71">
        <f>D141</f>
        <v>49844755</v>
      </c>
      <c r="E140" s="71">
        <f>E141</f>
        <v>49807032.64</v>
      </c>
      <c r="F140" s="35">
        <f t="shared" si="8"/>
        <v>99.92432030210601</v>
      </c>
      <c r="G140" s="71">
        <f>G141</f>
        <v>91284073.09</v>
      </c>
      <c r="H140" s="71">
        <f>H141</f>
        <v>83369682.4</v>
      </c>
      <c r="I140" s="35">
        <f>H140/G140*100</f>
        <v>91.32993256972995</v>
      </c>
      <c r="J140" s="71">
        <f>J141</f>
        <v>133176715.04</v>
      </c>
      <c r="K140" s="3"/>
    </row>
    <row r="141" spans="1:11" s="9" customFormat="1" ht="120.75" customHeight="1">
      <c r="A141" s="105" t="s">
        <v>169</v>
      </c>
      <c r="B141" s="38" t="s">
        <v>170</v>
      </c>
      <c r="C141" s="70">
        <v>48578600</v>
      </c>
      <c r="D141" s="70">
        <v>49844755</v>
      </c>
      <c r="E141" s="70">
        <v>49807032.64</v>
      </c>
      <c r="F141" s="72">
        <f t="shared" si="8"/>
        <v>99.92432030210601</v>
      </c>
      <c r="G141" s="37">
        <v>91284073.09</v>
      </c>
      <c r="H141" s="37">
        <v>83369682.4</v>
      </c>
      <c r="I141" s="36">
        <f>H141/G141*100</f>
        <v>91.32993256972995</v>
      </c>
      <c r="J141" s="37">
        <f t="shared" si="7"/>
        <v>133176715.04</v>
      </c>
      <c r="K141" s="3"/>
    </row>
    <row r="142" spans="1:10" ht="76.5" customHeight="1">
      <c r="A142" s="104" t="s">
        <v>171</v>
      </c>
      <c r="B142" s="45" t="s">
        <v>172</v>
      </c>
      <c r="C142" s="71">
        <v>4100700</v>
      </c>
      <c r="D142" s="71">
        <v>4100700</v>
      </c>
      <c r="E142" s="71">
        <v>4100631.89</v>
      </c>
      <c r="F142" s="69">
        <f t="shared" si="8"/>
        <v>99.99833906406224</v>
      </c>
      <c r="G142" s="46"/>
      <c r="H142" s="46"/>
      <c r="I142" s="35"/>
      <c r="J142" s="46">
        <f t="shared" si="7"/>
        <v>4100631.89</v>
      </c>
    </row>
    <row r="143" spans="1:10" ht="76.5" customHeight="1">
      <c r="A143" s="104" t="s">
        <v>173</v>
      </c>
      <c r="B143" s="45" t="s">
        <v>174</v>
      </c>
      <c r="C143" s="71">
        <v>2200000</v>
      </c>
      <c r="D143" s="71">
        <v>2099743</v>
      </c>
      <c r="E143" s="71">
        <v>1606956.37</v>
      </c>
      <c r="F143" s="69">
        <f t="shared" si="8"/>
        <v>76.53109785340398</v>
      </c>
      <c r="G143" s="46"/>
      <c r="H143" s="46"/>
      <c r="I143" s="35"/>
      <c r="J143" s="46">
        <f t="shared" si="7"/>
        <v>1606956.37</v>
      </c>
    </row>
    <row r="144" spans="1:10" ht="72.75" customHeight="1">
      <c r="A144" s="104" t="s">
        <v>175</v>
      </c>
      <c r="B144" s="45" t="s">
        <v>176</v>
      </c>
      <c r="C144" s="71">
        <v>475000</v>
      </c>
      <c r="D144" s="71">
        <v>455000</v>
      </c>
      <c r="E144" s="71">
        <v>455000</v>
      </c>
      <c r="F144" s="69">
        <f t="shared" si="8"/>
        <v>100</v>
      </c>
      <c r="G144" s="46">
        <v>107986.5</v>
      </c>
      <c r="H144" s="46">
        <v>53787.58</v>
      </c>
      <c r="I144" s="35"/>
      <c r="J144" s="46">
        <f t="shared" si="7"/>
        <v>508787.58</v>
      </c>
    </row>
    <row r="145" spans="1:10" ht="52.5" customHeight="1">
      <c r="A145" s="104" t="s">
        <v>177</v>
      </c>
      <c r="B145" s="45" t="s">
        <v>178</v>
      </c>
      <c r="C145" s="71">
        <v>1224300</v>
      </c>
      <c r="D145" s="71">
        <v>1279300</v>
      </c>
      <c r="E145" s="71">
        <v>1032265.87</v>
      </c>
      <c r="F145" s="69">
        <f t="shared" si="8"/>
        <v>80.68989838192762</v>
      </c>
      <c r="G145" s="46">
        <v>18083748</v>
      </c>
      <c r="H145" s="46">
        <v>14740280.2</v>
      </c>
      <c r="I145" s="35">
        <f>H145/G145*100</f>
        <v>81.5112011072041</v>
      </c>
      <c r="J145" s="46">
        <f t="shared" si="7"/>
        <v>15772546.069999998</v>
      </c>
    </row>
    <row r="146" spans="1:10" ht="67.5" customHeight="1">
      <c r="A146" s="104">
        <v>7650</v>
      </c>
      <c r="B146" s="39" t="s">
        <v>270</v>
      </c>
      <c r="C146" s="71"/>
      <c r="D146" s="71"/>
      <c r="E146" s="71"/>
      <c r="F146" s="69"/>
      <c r="G146" s="46">
        <v>52000</v>
      </c>
      <c r="H146" s="46">
        <v>38330</v>
      </c>
      <c r="I146" s="35">
        <f>H146/G146*100</f>
        <v>73.71153846153847</v>
      </c>
      <c r="J146" s="46">
        <f>H146+E146</f>
        <v>38330</v>
      </c>
    </row>
    <row r="147" spans="1:10" ht="84" customHeight="1">
      <c r="A147" s="104">
        <v>7670</v>
      </c>
      <c r="B147" s="39" t="s">
        <v>241</v>
      </c>
      <c r="C147" s="71"/>
      <c r="D147" s="71"/>
      <c r="E147" s="71"/>
      <c r="F147" s="69"/>
      <c r="G147" s="46">
        <v>62362812</v>
      </c>
      <c r="H147" s="46">
        <v>60793163.75</v>
      </c>
      <c r="I147" s="35">
        <f>H147/G147*100</f>
        <v>97.4830380483805</v>
      </c>
      <c r="J147" s="46">
        <f>H147+E147</f>
        <v>60793163.75</v>
      </c>
    </row>
    <row r="148" spans="1:10" ht="40.5">
      <c r="A148" s="104" t="s">
        <v>179</v>
      </c>
      <c r="B148" s="45" t="s">
        <v>180</v>
      </c>
      <c r="C148" s="71">
        <v>165000</v>
      </c>
      <c r="D148" s="71">
        <v>165000</v>
      </c>
      <c r="E148" s="71">
        <v>161112</v>
      </c>
      <c r="F148" s="69">
        <f t="shared" si="8"/>
        <v>97.64363636363636</v>
      </c>
      <c r="G148" s="46"/>
      <c r="H148" s="46"/>
      <c r="I148" s="35"/>
      <c r="J148" s="46">
        <f t="shared" si="7"/>
        <v>161112</v>
      </c>
    </row>
    <row r="149" spans="1:10" ht="57.75" customHeight="1">
      <c r="A149" s="104">
        <v>7690</v>
      </c>
      <c r="B149" s="39" t="s">
        <v>232</v>
      </c>
      <c r="C149" s="71">
        <f>C152+C150</f>
        <v>2295800</v>
      </c>
      <c r="D149" s="71">
        <f>D152+D150</f>
        <v>2183801.6</v>
      </c>
      <c r="E149" s="71">
        <f>E152+E150</f>
        <v>2144880.94</v>
      </c>
      <c r="F149" s="69">
        <f t="shared" si="8"/>
        <v>98.21775659473828</v>
      </c>
      <c r="G149" s="71">
        <f>G152+G150</f>
        <v>4710970.62</v>
      </c>
      <c r="H149" s="71">
        <f>H152+H150</f>
        <v>4468845.74</v>
      </c>
      <c r="I149" s="69">
        <f>H149/G149*100</f>
        <v>94.86040352338262</v>
      </c>
      <c r="J149" s="71">
        <f>J152+J150</f>
        <v>6613726.68</v>
      </c>
    </row>
    <row r="150" spans="1:11" s="9" customFormat="1" ht="231" customHeight="1">
      <c r="A150" s="107">
        <v>7691</v>
      </c>
      <c r="B150" s="54" t="s">
        <v>242</v>
      </c>
      <c r="C150" s="78"/>
      <c r="D150" s="78"/>
      <c r="E150" s="78"/>
      <c r="F150" s="81"/>
      <c r="G150" s="78">
        <v>4115620.62</v>
      </c>
      <c r="H150" s="78">
        <v>3874747.59</v>
      </c>
      <c r="I150" s="80">
        <f>H150/G150*100</f>
        <v>94.14734611763122</v>
      </c>
      <c r="J150" s="108">
        <f>H150+E150</f>
        <v>3874747.59</v>
      </c>
      <c r="K150" s="23"/>
    </row>
    <row r="151" spans="1:11" s="9" customFormat="1" ht="72" customHeight="1">
      <c r="A151" s="79"/>
      <c r="B151" s="54" t="s">
        <v>243</v>
      </c>
      <c r="C151" s="79"/>
      <c r="D151" s="79"/>
      <c r="E151" s="79"/>
      <c r="F151" s="79"/>
      <c r="G151" s="79"/>
      <c r="H151" s="79"/>
      <c r="I151" s="79"/>
      <c r="J151" s="109"/>
      <c r="K151" s="23"/>
    </row>
    <row r="152" spans="1:11" s="9" customFormat="1" ht="66.75" customHeight="1">
      <c r="A152" s="105" t="s">
        <v>181</v>
      </c>
      <c r="B152" s="38" t="s">
        <v>182</v>
      </c>
      <c r="C152" s="70">
        <v>2295800</v>
      </c>
      <c r="D152" s="70">
        <v>2183801.6</v>
      </c>
      <c r="E152" s="70">
        <v>2144880.94</v>
      </c>
      <c r="F152" s="72">
        <f t="shared" si="8"/>
        <v>98.21775659473828</v>
      </c>
      <c r="G152" s="37">
        <v>595350</v>
      </c>
      <c r="H152" s="37">
        <v>594098.15</v>
      </c>
      <c r="I152" s="72">
        <f>H152/G152*100</f>
        <v>99.78972873099858</v>
      </c>
      <c r="J152" s="37">
        <f t="shared" si="7"/>
        <v>2738979.09</v>
      </c>
      <c r="K152" s="23"/>
    </row>
    <row r="153" spans="1:11" ht="20.25">
      <c r="A153" s="103" t="s">
        <v>183</v>
      </c>
      <c r="B153" s="42" t="s">
        <v>184</v>
      </c>
      <c r="C153" s="43">
        <f>C154+C155+C156+C159+C160+C161+C163+C162</f>
        <v>6606492.26</v>
      </c>
      <c r="D153" s="43">
        <f aca="true" t="shared" si="10" ref="D153:J153">D154+D155+D156+D159+D160+D161+D163+D162</f>
        <v>7291492.26</v>
      </c>
      <c r="E153" s="43">
        <f t="shared" si="10"/>
        <v>5543232.22</v>
      </c>
      <c r="F153" s="44">
        <f>E153/D153*100</f>
        <v>76.02328881852232</v>
      </c>
      <c r="G153" s="43">
        <f t="shared" si="10"/>
        <v>5278548.66</v>
      </c>
      <c r="H153" s="43">
        <f t="shared" si="10"/>
        <v>4942293.96</v>
      </c>
      <c r="I153" s="44">
        <f>H153/G153*100</f>
        <v>93.62978876091293</v>
      </c>
      <c r="J153" s="43">
        <f t="shared" si="10"/>
        <v>10485526.18</v>
      </c>
      <c r="K153" s="3" t="b">
        <f>J153=E153+H153</f>
        <v>1</v>
      </c>
    </row>
    <row r="154" spans="1:10" ht="102" customHeight="1">
      <c r="A154" s="104" t="s">
        <v>185</v>
      </c>
      <c r="B154" s="45" t="s">
        <v>186</v>
      </c>
      <c r="C154" s="71">
        <v>252990</v>
      </c>
      <c r="D154" s="71">
        <v>252990</v>
      </c>
      <c r="E154" s="71">
        <v>252908.2</v>
      </c>
      <c r="F154" s="69">
        <f t="shared" si="8"/>
        <v>99.96766670619392</v>
      </c>
      <c r="G154" s="46"/>
      <c r="H154" s="46"/>
      <c r="I154" s="35"/>
      <c r="J154" s="46">
        <f t="shared" si="7"/>
        <v>252908.2</v>
      </c>
    </row>
    <row r="155" spans="1:10" ht="20.25">
      <c r="A155" s="104" t="s">
        <v>187</v>
      </c>
      <c r="B155" s="45" t="s">
        <v>188</v>
      </c>
      <c r="C155" s="71">
        <v>1165188</v>
      </c>
      <c r="D155" s="71">
        <v>1165188</v>
      </c>
      <c r="E155" s="71">
        <v>1165155.84</v>
      </c>
      <c r="F155" s="69">
        <f t="shared" si="8"/>
        <v>99.99723993038035</v>
      </c>
      <c r="G155" s="46">
        <v>7400</v>
      </c>
      <c r="H155" s="46">
        <v>2000</v>
      </c>
      <c r="I155" s="35">
        <f aca="true" t="shared" si="11" ref="I155:I161">H155/G155*100</f>
        <v>27.027027027027028</v>
      </c>
      <c r="J155" s="46">
        <f t="shared" si="7"/>
        <v>1167155.84</v>
      </c>
    </row>
    <row r="156" spans="1:11" ht="100.5" customHeight="1">
      <c r="A156" s="104">
        <v>8310</v>
      </c>
      <c r="B156" s="39" t="s">
        <v>244</v>
      </c>
      <c r="C156" s="71">
        <f>C157+C158</f>
        <v>0</v>
      </c>
      <c r="D156" s="71">
        <f>D157+D158</f>
        <v>0</v>
      </c>
      <c r="E156" s="71">
        <f>E157+E158</f>
        <v>0</v>
      </c>
      <c r="F156" s="69">
        <v>0</v>
      </c>
      <c r="G156" s="71">
        <f>G157+G158</f>
        <v>937148.66</v>
      </c>
      <c r="H156" s="71">
        <f>H157+H158</f>
        <v>687260.49</v>
      </c>
      <c r="I156" s="35">
        <f t="shared" si="11"/>
        <v>73.33526892094152</v>
      </c>
      <c r="J156" s="71">
        <f>J157+J158</f>
        <v>687260.49</v>
      </c>
      <c r="K156" s="3"/>
    </row>
    <row r="157" spans="1:11" s="9" customFormat="1" ht="80.25" customHeight="1">
      <c r="A157" s="105">
        <v>8311</v>
      </c>
      <c r="B157" s="47" t="s">
        <v>245</v>
      </c>
      <c r="C157" s="70"/>
      <c r="D157" s="70"/>
      <c r="E157" s="70"/>
      <c r="F157" s="72"/>
      <c r="G157" s="37">
        <v>629148.66</v>
      </c>
      <c r="H157" s="37">
        <v>526799.25</v>
      </c>
      <c r="I157" s="36">
        <f t="shared" si="11"/>
        <v>83.73207852020221</v>
      </c>
      <c r="J157" s="37">
        <f t="shared" si="7"/>
        <v>526799.25</v>
      </c>
      <c r="K157" s="23"/>
    </row>
    <row r="158" spans="1:11" s="9" customFormat="1" ht="45" customHeight="1">
      <c r="A158" s="105">
        <v>8312</v>
      </c>
      <c r="B158" s="47" t="s">
        <v>246</v>
      </c>
      <c r="C158" s="70"/>
      <c r="D158" s="70"/>
      <c r="E158" s="70"/>
      <c r="F158" s="72"/>
      <c r="G158" s="37">
        <v>308000</v>
      </c>
      <c r="H158" s="37">
        <v>160461.24</v>
      </c>
      <c r="I158" s="36">
        <f t="shared" si="11"/>
        <v>52.09780519480519</v>
      </c>
      <c r="J158" s="37">
        <f t="shared" si="7"/>
        <v>160461.24</v>
      </c>
      <c r="K158" s="23"/>
    </row>
    <row r="159" spans="1:11" s="10" customFormat="1" ht="65.25" customHeight="1">
      <c r="A159" s="104">
        <v>8320</v>
      </c>
      <c r="B159" s="39" t="s">
        <v>247</v>
      </c>
      <c r="C159" s="71"/>
      <c r="D159" s="71"/>
      <c r="E159" s="71"/>
      <c r="F159" s="69"/>
      <c r="G159" s="46">
        <v>125000</v>
      </c>
      <c r="H159" s="46">
        <v>115463.08</v>
      </c>
      <c r="I159" s="35">
        <f t="shared" si="11"/>
        <v>92.370464</v>
      </c>
      <c r="J159" s="46">
        <f>H159+E159</f>
        <v>115463.08</v>
      </c>
      <c r="K159" s="24"/>
    </row>
    <row r="160" spans="1:11" s="10" customFormat="1" ht="60" customHeight="1">
      <c r="A160" s="104">
        <v>8330</v>
      </c>
      <c r="B160" s="39" t="s">
        <v>248</v>
      </c>
      <c r="C160" s="71"/>
      <c r="D160" s="71"/>
      <c r="E160" s="71"/>
      <c r="F160" s="69"/>
      <c r="G160" s="46">
        <v>209000</v>
      </c>
      <c r="H160" s="46">
        <v>137573.59</v>
      </c>
      <c r="I160" s="35">
        <f t="shared" si="11"/>
        <v>65.82468421052631</v>
      </c>
      <c r="J160" s="46">
        <f>H160+E160</f>
        <v>137573.59</v>
      </c>
      <c r="K160" s="24"/>
    </row>
    <row r="161" spans="1:10" ht="62.25" customHeight="1">
      <c r="A161" s="104" t="s">
        <v>189</v>
      </c>
      <c r="B161" s="45" t="s">
        <v>190</v>
      </c>
      <c r="C161" s="71">
        <v>3255800</v>
      </c>
      <c r="D161" s="71">
        <v>3940800</v>
      </c>
      <c r="E161" s="71">
        <v>3940800</v>
      </c>
      <c r="F161" s="69">
        <f t="shared" si="8"/>
        <v>100</v>
      </c>
      <c r="G161" s="46">
        <v>4000000</v>
      </c>
      <c r="H161" s="46">
        <v>3999996.8</v>
      </c>
      <c r="I161" s="35">
        <f t="shared" si="11"/>
        <v>99.99992</v>
      </c>
      <c r="J161" s="46">
        <f t="shared" si="7"/>
        <v>7940796.8</v>
      </c>
    </row>
    <row r="162" spans="1:10" ht="20.25">
      <c r="A162" s="104">
        <v>8600</v>
      </c>
      <c r="B162" s="60" t="s">
        <v>264</v>
      </c>
      <c r="C162" s="71">
        <v>281515.26</v>
      </c>
      <c r="D162" s="71">
        <v>281515.26</v>
      </c>
      <c r="E162" s="71">
        <v>184368.18</v>
      </c>
      <c r="F162" s="69">
        <f>E162/D162*100</f>
        <v>65.49136270623482</v>
      </c>
      <c r="G162" s="46"/>
      <c r="H162" s="46"/>
      <c r="I162" s="35"/>
      <c r="J162" s="46">
        <f>H162+E162</f>
        <v>184368.18</v>
      </c>
    </row>
    <row r="163" spans="1:11" ht="41.25" customHeight="1">
      <c r="A163" s="104" t="s">
        <v>191</v>
      </c>
      <c r="B163" s="45" t="s">
        <v>192</v>
      </c>
      <c r="C163" s="71">
        <v>1650999</v>
      </c>
      <c r="D163" s="71">
        <v>1650999</v>
      </c>
      <c r="E163" s="71">
        <v>0</v>
      </c>
      <c r="F163" s="69">
        <f>E163/D163*100</f>
        <v>0</v>
      </c>
      <c r="G163" s="46"/>
      <c r="H163" s="46"/>
      <c r="I163" s="35"/>
      <c r="J163" s="46">
        <f>H163+E163</f>
        <v>0</v>
      </c>
      <c r="K163" s="3"/>
    </row>
    <row r="164" spans="1:11" ht="20.25">
      <c r="A164" s="103" t="s">
        <v>193</v>
      </c>
      <c r="B164" s="42" t="s">
        <v>194</v>
      </c>
      <c r="C164" s="43">
        <f>C165+C166+C168+C167</f>
        <v>29734564</v>
      </c>
      <c r="D164" s="43">
        <f>D165+D166+D168+D167</f>
        <v>30141764</v>
      </c>
      <c r="E164" s="43">
        <f>E165+E166+E168+E167</f>
        <v>30054589.87</v>
      </c>
      <c r="F164" s="44">
        <f t="shared" si="8"/>
        <v>99.71078623666484</v>
      </c>
      <c r="G164" s="43">
        <f>G165+G166+G168+G167</f>
        <v>10851472.25</v>
      </c>
      <c r="H164" s="43">
        <f>H165+H166+H168+H167</f>
        <v>10172217.86</v>
      </c>
      <c r="I164" s="44">
        <f>H164/G164*100</f>
        <v>93.74044024302785</v>
      </c>
      <c r="J164" s="43">
        <f>J165+J166+J168+J167</f>
        <v>40226807.730000004</v>
      </c>
      <c r="K164" s="3" t="b">
        <f>J164=E164+H164</f>
        <v>1</v>
      </c>
    </row>
    <row r="165" spans="1:10" ht="20.25">
      <c r="A165" s="104" t="s">
        <v>195</v>
      </c>
      <c r="B165" s="45" t="s">
        <v>196</v>
      </c>
      <c r="C165" s="71">
        <v>28106900</v>
      </c>
      <c r="D165" s="71">
        <v>28106900</v>
      </c>
      <c r="E165" s="71">
        <v>28106900</v>
      </c>
      <c r="F165" s="69">
        <f t="shared" si="8"/>
        <v>100</v>
      </c>
      <c r="G165" s="46"/>
      <c r="H165" s="46"/>
      <c r="I165" s="35"/>
      <c r="J165" s="46">
        <f t="shared" si="7"/>
        <v>28106900</v>
      </c>
    </row>
    <row r="166" spans="1:10" ht="126.75" customHeight="1">
      <c r="A166" s="104" t="s">
        <v>197</v>
      </c>
      <c r="B166" s="45" t="s">
        <v>198</v>
      </c>
      <c r="C166" s="71">
        <v>160000</v>
      </c>
      <c r="D166" s="71">
        <v>160000</v>
      </c>
      <c r="E166" s="71">
        <v>160000</v>
      </c>
      <c r="F166" s="69">
        <f t="shared" si="8"/>
        <v>100</v>
      </c>
      <c r="G166" s="46"/>
      <c r="H166" s="46"/>
      <c r="I166" s="35"/>
      <c r="J166" s="46">
        <f t="shared" si="7"/>
        <v>160000</v>
      </c>
    </row>
    <row r="167" spans="1:10" ht="39" customHeight="1">
      <c r="A167" s="104">
        <v>9770</v>
      </c>
      <c r="B167" s="45" t="s">
        <v>271</v>
      </c>
      <c r="C167" s="71"/>
      <c r="D167" s="71">
        <v>184400</v>
      </c>
      <c r="E167" s="71">
        <v>184400</v>
      </c>
      <c r="F167" s="69">
        <f t="shared" si="8"/>
        <v>100</v>
      </c>
      <c r="G167" s="46">
        <v>1522437</v>
      </c>
      <c r="H167" s="46">
        <v>1522400</v>
      </c>
      <c r="I167" s="35">
        <f>H167/G167*100</f>
        <v>99.99756968597059</v>
      </c>
      <c r="J167" s="46">
        <f>H167+E167</f>
        <v>1706800</v>
      </c>
    </row>
    <row r="168" spans="1:10" ht="78.75" customHeight="1">
      <c r="A168" s="104">
        <v>9800</v>
      </c>
      <c r="B168" s="45" t="s">
        <v>265</v>
      </c>
      <c r="C168" s="71">
        <v>1467664</v>
      </c>
      <c r="D168" s="71">
        <v>1690464</v>
      </c>
      <c r="E168" s="71">
        <v>1603289.87</v>
      </c>
      <c r="F168" s="69">
        <f>E168/D168*100</f>
        <v>94.84318329168798</v>
      </c>
      <c r="G168" s="46">
        <v>9329035.25</v>
      </c>
      <c r="H168" s="46">
        <v>8649817.86</v>
      </c>
      <c r="I168" s="35">
        <f>H168/G168*100</f>
        <v>92.71931800236256</v>
      </c>
      <c r="J168" s="46">
        <f>H168+E168</f>
        <v>10253107.73</v>
      </c>
    </row>
    <row r="169" spans="1:11" ht="45" customHeight="1">
      <c r="A169" s="110" t="s">
        <v>199</v>
      </c>
      <c r="B169" s="63" t="s">
        <v>250</v>
      </c>
      <c r="C169" s="19">
        <f>C164+C153+C129+C116+C102+C38+C25+C13+C9+C93</f>
        <v>2664981319.26</v>
      </c>
      <c r="D169" s="19">
        <f>D164+D153+D129+D116+D102+D38+D25+D13+D9+D93</f>
        <v>2645543042.13</v>
      </c>
      <c r="E169" s="19">
        <f>E164+E153+E129+E116+E102+E38+E25+E13+E9+E93</f>
        <v>2601643396.5099998</v>
      </c>
      <c r="F169" s="49">
        <f t="shared" si="8"/>
        <v>98.3406187341917</v>
      </c>
      <c r="G169" s="19">
        <f>G164+G153+G129+G116+G102+G38+G25+G13+G9+G93</f>
        <v>682273367.0800002</v>
      </c>
      <c r="H169" s="19">
        <f>H164+H153+H129+H116+H102+H38+H25+H13+H9+H93</f>
        <v>611860330.1</v>
      </c>
      <c r="I169" s="64">
        <f>H169/G169*100</f>
        <v>89.67964449772464</v>
      </c>
      <c r="J169" s="19">
        <f>J164+J153+J129+J116+J102+J38+J25+J13+J9+J93</f>
        <v>3213503726.6099997</v>
      </c>
      <c r="K169" s="3" t="b">
        <f>J169=E169+H169</f>
        <v>1</v>
      </c>
    </row>
    <row r="170" spans="1:11" s="17" customFormat="1" ht="85.5" customHeight="1">
      <c r="A170" s="110"/>
      <c r="B170" s="52" t="s">
        <v>251</v>
      </c>
      <c r="C170" s="19"/>
      <c r="D170" s="19"/>
      <c r="E170" s="19"/>
      <c r="F170" s="69"/>
      <c r="G170" s="46"/>
      <c r="H170" s="46"/>
      <c r="I170" s="35"/>
      <c r="J170" s="46"/>
      <c r="K170" s="26"/>
    </row>
    <row r="171" spans="1:11" s="20" customFormat="1" ht="20.25">
      <c r="A171" s="111"/>
      <c r="B171" s="53" t="s">
        <v>252</v>
      </c>
      <c r="C171" s="50"/>
      <c r="D171" s="50"/>
      <c r="E171" s="50"/>
      <c r="F171" s="72"/>
      <c r="G171" s="37">
        <v>182000</v>
      </c>
      <c r="H171" s="37">
        <v>182000</v>
      </c>
      <c r="I171" s="36">
        <f>H171/G171*100</f>
        <v>100</v>
      </c>
      <c r="J171" s="37">
        <f>H171+E171</f>
        <v>182000</v>
      </c>
      <c r="K171" s="28"/>
    </row>
    <row r="172" spans="1:11" s="20" customFormat="1" ht="20.25">
      <c r="A172" s="111"/>
      <c r="B172" s="53" t="s">
        <v>253</v>
      </c>
      <c r="C172" s="50"/>
      <c r="D172" s="50"/>
      <c r="E172" s="50"/>
      <c r="F172" s="72"/>
      <c r="G172" s="37">
        <v>-182000</v>
      </c>
      <c r="H172" s="37">
        <v>-182000</v>
      </c>
      <c r="I172" s="36">
        <f>H172/G172*100</f>
        <v>100</v>
      </c>
      <c r="J172" s="37">
        <f>H172+E172</f>
        <v>-182000</v>
      </c>
      <c r="K172" s="28"/>
    </row>
    <row r="173" spans="1:11" s="18" customFormat="1" ht="54.75" customHeight="1">
      <c r="A173" s="103"/>
      <c r="B173" s="112" t="s">
        <v>249</v>
      </c>
      <c r="C173" s="43">
        <f>C169+C171+C172</f>
        <v>2664981319.26</v>
      </c>
      <c r="D173" s="43">
        <f>D169+D171+D172</f>
        <v>2645543042.13</v>
      </c>
      <c r="E173" s="43">
        <f>E169+E171+E172</f>
        <v>2601643396.5099998</v>
      </c>
      <c r="F173" s="44">
        <f>E173/D173*100</f>
        <v>98.3406187341917</v>
      </c>
      <c r="G173" s="43">
        <f>G169+G171+G172</f>
        <v>682273367.0800002</v>
      </c>
      <c r="H173" s="43">
        <f>H169+H171+H172</f>
        <v>611860330.1</v>
      </c>
      <c r="I173" s="113">
        <f>H173/G173*100</f>
        <v>89.67964449772464</v>
      </c>
      <c r="J173" s="43">
        <f>J169+J171+J172</f>
        <v>3213503726.6099997</v>
      </c>
      <c r="K173" s="3" t="b">
        <f>J173=E173+H173</f>
        <v>1</v>
      </c>
    </row>
    <row r="174" spans="1:11" s="18" customFormat="1" ht="30" customHeight="1" hidden="1">
      <c r="A174" s="73"/>
      <c r="B174" s="74"/>
      <c r="C174" s="75"/>
      <c r="D174" s="75"/>
      <c r="E174" s="75"/>
      <c r="F174" s="76"/>
      <c r="G174" s="75"/>
      <c r="H174" s="75"/>
      <c r="I174" s="77"/>
      <c r="J174" s="75"/>
      <c r="K174" s="65"/>
    </row>
    <row r="175" spans="1:11" s="18" customFormat="1" ht="30" customHeight="1">
      <c r="A175" s="92"/>
      <c r="B175" s="93"/>
      <c r="C175" s="94"/>
      <c r="D175" s="94"/>
      <c r="E175" s="94"/>
      <c r="F175" s="95"/>
      <c r="G175" s="94"/>
      <c r="H175" s="94"/>
      <c r="I175" s="96"/>
      <c r="J175" s="94"/>
      <c r="K175" s="67"/>
    </row>
    <row r="176" spans="1:16" ht="63.75" customHeight="1">
      <c r="A176" s="40"/>
      <c r="B176" s="85" t="s">
        <v>274</v>
      </c>
      <c r="C176" s="86"/>
      <c r="D176" s="41"/>
      <c r="E176" s="41"/>
      <c r="F176" s="41"/>
      <c r="G176" s="41"/>
      <c r="H176" s="15" t="s">
        <v>275</v>
      </c>
      <c r="I176" s="41"/>
      <c r="J176" s="41"/>
      <c r="K176" s="21"/>
      <c r="L176" s="13"/>
      <c r="M176" s="13"/>
      <c r="N176" s="13"/>
      <c r="O176" s="13"/>
      <c r="P176" s="13"/>
    </row>
    <row r="177" spans="2:8" ht="20.25">
      <c r="B177" s="85"/>
      <c r="C177" s="86"/>
      <c r="D177" s="14"/>
      <c r="E177" s="15"/>
      <c r="F177" s="15"/>
      <c r="G177" s="15"/>
      <c r="H177" s="15"/>
    </row>
    <row r="178" spans="3:7" ht="20.25" hidden="1">
      <c r="C178" s="19">
        <f>C173-2633595756.26</f>
        <v>31385563</v>
      </c>
      <c r="D178" s="19">
        <f>D173-2613750279.13</f>
        <v>31792763</v>
      </c>
      <c r="G178" s="19">
        <f>682273367.08-671421894.83</f>
        <v>10851472.25</v>
      </c>
    </row>
    <row r="179" spans="3:8" ht="40.5" hidden="1">
      <c r="C179" s="19">
        <f>C165</f>
        <v>28106900</v>
      </c>
      <c r="D179" s="19">
        <f>D165</f>
        <v>28106900</v>
      </c>
      <c r="E179" s="19" t="s">
        <v>255</v>
      </c>
      <c r="F179" s="19" t="b">
        <f>G179+G180=G178</f>
        <v>1</v>
      </c>
      <c r="G179" s="19">
        <f>G168</f>
        <v>9329035.25</v>
      </c>
      <c r="H179" s="19" t="s">
        <v>266</v>
      </c>
    </row>
    <row r="180" spans="3:8" ht="40.5" hidden="1">
      <c r="C180" s="19">
        <f>C166</f>
        <v>160000</v>
      </c>
      <c r="D180" s="19">
        <f>D166</f>
        <v>160000</v>
      </c>
      <c r="E180" s="19" t="s">
        <v>256</v>
      </c>
      <c r="G180" s="19">
        <f>G167</f>
        <v>1522437</v>
      </c>
      <c r="H180" s="19" t="s">
        <v>266</v>
      </c>
    </row>
    <row r="181" spans="3:7" ht="20.25" hidden="1">
      <c r="C181" s="19">
        <f>C178-C179-C180-C182</f>
        <v>1650999</v>
      </c>
      <c r="D181" s="19">
        <f>D178-D179-D180-D182-D183</f>
        <v>1650999</v>
      </c>
      <c r="E181" s="19" t="s">
        <v>192</v>
      </c>
      <c r="F181" s="62" t="b">
        <f>D181=C163</f>
        <v>1</v>
      </c>
      <c r="G181" s="61" t="b">
        <f>G169=682273367.08</f>
        <v>1</v>
      </c>
    </row>
    <row r="182" spans="3:5" ht="40.5" hidden="1">
      <c r="C182" s="19">
        <f>C168</f>
        <v>1467664</v>
      </c>
      <c r="D182" s="19">
        <f>D168</f>
        <v>1690464</v>
      </c>
      <c r="E182" s="19" t="s">
        <v>266</v>
      </c>
    </row>
    <row r="183" spans="4:5" ht="60.75" hidden="1">
      <c r="D183" s="19">
        <f>D167</f>
        <v>184400</v>
      </c>
      <c r="E183" s="19" t="s">
        <v>284</v>
      </c>
    </row>
  </sheetData>
  <sheetProtection/>
  <mergeCells count="37">
    <mergeCell ref="I1:J1"/>
    <mergeCell ref="I2:J2"/>
    <mergeCell ref="A4:J4"/>
    <mergeCell ref="A5:J5"/>
    <mergeCell ref="G7:I7"/>
    <mergeCell ref="C7:F7"/>
    <mergeCell ref="J7:J8"/>
    <mergeCell ref="B7:B8"/>
    <mergeCell ref="A7:A8"/>
    <mergeCell ref="I60:I61"/>
    <mergeCell ref="E150:E151"/>
    <mergeCell ref="B177:C177"/>
    <mergeCell ref="A150:A151"/>
    <mergeCell ref="C150:C151"/>
    <mergeCell ref="D150:D151"/>
    <mergeCell ref="A60:A61"/>
    <mergeCell ref="C60:C61"/>
    <mergeCell ref="D60:D61"/>
    <mergeCell ref="B176:C176"/>
    <mergeCell ref="G150:G151"/>
    <mergeCell ref="I150:I151"/>
    <mergeCell ref="J150:J151"/>
    <mergeCell ref="F150:F151"/>
    <mergeCell ref="E60:E61"/>
    <mergeCell ref="G60:G61"/>
    <mergeCell ref="H60:H61"/>
    <mergeCell ref="H150:H151"/>
    <mergeCell ref="J60:J61"/>
    <mergeCell ref="F60:F61"/>
    <mergeCell ref="I87:I88"/>
    <mergeCell ref="J87:J88"/>
    <mergeCell ref="A87:A88"/>
    <mergeCell ref="G87:G88"/>
    <mergeCell ref="H87:H88"/>
    <mergeCell ref="F87:F88"/>
    <mergeCell ref="E87:E88"/>
    <mergeCell ref="D87:D88"/>
  </mergeCells>
  <printOptions/>
  <pageMargins left="0.32" right="0.33" top="0.393700787401575" bottom="0.393700787401575" header="0" footer="0"/>
  <pageSetup fitToHeight="0" fitToWidth="1" orientation="landscape" paperSize="9" scale="62" r:id="rId1"/>
  <rowBreaks count="2" manualBreakCount="2">
    <brk id="51" max="9" man="1"/>
    <brk id="1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Ковтун Денис Леонідович</cp:lastModifiedBy>
  <cp:lastPrinted>2019-02-13T13:44:46Z</cp:lastPrinted>
  <dcterms:created xsi:type="dcterms:W3CDTF">2018-05-02T09:31:47Z</dcterms:created>
  <dcterms:modified xsi:type="dcterms:W3CDTF">2019-02-13T13:44:47Z</dcterms:modified>
  <cp:category/>
  <cp:version/>
  <cp:contentType/>
  <cp:contentStatus/>
</cp:coreProperties>
</file>