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4\25.04.2024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Sheet1!$D$1:$M$432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3" i="1" l="1"/>
  <c r="H203" i="1" s="1"/>
  <c r="H204" i="1" l="1"/>
  <c r="K293" i="1" l="1"/>
  <c r="H423" i="1" l="1"/>
  <c r="I423" i="1"/>
  <c r="H425" i="1"/>
  <c r="H424" i="1"/>
  <c r="J425" i="1"/>
  <c r="J424" i="1"/>
  <c r="J423" i="1"/>
  <c r="L425" i="1"/>
  <c r="L424" i="1"/>
  <c r="L423" i="1" l="1"/>
  <c r="K425" i="1"/>
  <c r="J299" i="1"/>
  <c r="L422" i="1"/>
  <c r="H422" i="1"/>
  <c r="J422" i="1"/>
  <c r="I224" i="1"/>
  <c r="J224" i="1"/>
  <c r="K224" i="1"/>
  <c r="L224" i="1"/>
  <c r="L94" i="1"/>
  <c r="K94" i="1"/>
  <c r="L80" i="1"/>
  <c r="H160" i="1"/>
  <c r="H154" i="1"/>
  <c r="I375" i="1"/>
  <c r="J375" i="1"/>
  <c r="K375" i="1"/>
  <c r="L375" i="1"/>
  <c r="H375" i="1"/>
  <c r="J368" i="1"/>
  <c r="K368" i="1"/>
  <c r="L368" i="1"/>
  <c r="H368" i="1"/>
  <c r="I372" i="1"/>
  <c r="J372" i="1"/>
  <c r="K372" i="1"/>
  <c r="H372" i="1"/>
  <c r="H350" i="1"/>
  <c r="I350" i="1"/>
  <c r="J350" i="1"/>
  <c r="K350" i="1"/>
  <c r="L350" i="1"/>
  <c r="I344" i="1"/>
  <c r="J344" i="1"/>
  <c r="K344" i="1"/>
  <c r="L344" i="1"/>
  <c r="H344" i="1"/>
  <c r="I314" i="1"/>
  <c r="J314" i="1"/>
  <c r="K314" i="1"/>
  <c r="L314" i="1"/>
  <c r="I310" i="1"/>
  <c r="J310" i="1"/>
  <c r="K310" i="1"/>
  <c r="L310" i="1"/>
  <c r="L272" i="1"/>
  <c r="H299" i="1"/>
  <c r="I299" i="1"/>
  <c r="K299" i="1"/>
  <c r="L299" i="1"/>
  <c r="K272" i="1"/>
  <c r="J272" i="1"/>
  <c r="I272" i="1"/>
  <c r="H272" i="1"/>
  <c r="L262" i="1"/>
  <c r="L257" i="1"/>
  <c r="K257" i="1"/>
  <c r="J257" i="1"/>
  <c r="I257" i="1"/>
  <c r="H257" i="1"/>
  <c r="I247" i="1"/>
  <c r="J247" i="1"/>
  <c r="K247" i="1"/>
  <c r="L247" i="1"/>
  <c r="H247" i="1"/>
  <c r="H237" i="1"/>
  <c r="I237" i="1"/>
  <c r="K237" i="1"/>
  <c r="J237" i="1"/>
  <c r="L237" i="1"/>
  <c r="I425" i="1" s="1"/>
  <c r="K231" i="1"/>
  <c r="H224" i="1"/>
  <c r="H172" i="1"/>
  <c r="L59" i="1"/>
  <c r="H59" i="1"/>
  <c r="K59" i="1"/>
  <c r="J59" i="1"/>
  <c r="I59" i="1"/>
  <c r="L172" i="1"/>
  <c r="K172" i="1"/>
  <c r="J172" i="1"/>
  <c r="I172" i="1"/>
  <c r="H200" i="1"/>
  <c r="J149" i="1"/>
  <c r="L160" i="1"/>
  <c r="K160" i="1"/>
  <c r="J160" i="1"/>
  <c r="I160" i="1"/>
  <c r="I154" i="1"/>
  <c r="L154" i="1"/>
  <c r="K154" i="1"/>
  <c r="J154" i="1"/>
  <c r="K149" i="1"/>
  <c r="I149" i="1"/>
  <c r="L149" i="1"/>
  <c r="H149" i="1"/>
  <c r="I77" i="1"/>
  <c r="J77" i="1"/>
  <c r="K77" i="1"/>
  <c r="L77" i="1"/>
  <c r="H77" i="1"/>
  <c r="J65" i="1"/>
  <c r="K362" i="1"/>
  <c r="L362" i="1"/>
  <c r="I393" i="1"/>
  <c r="J393" i="1"/>
  <c r="K393" i="1"/>
  <c r="L393" i="1"/>
  <c r="H393" i="1"/>
  <c r="L387" i="1"/>
  <c r="I387" i="1"/>
  <c r="J387" i="1"/>
  <c r="K387" i="1"/>
  <c r="H387" i="1"/>
  <c r="K381" i="1"/>
  <c r="L381" i="1"/>
  <c r="I381" i="1"/>
  <c r="J381" i="1"/>
  <c r="H381" i="1"/>
  <c r="I362" i="1"/>
  <c r="J362" i="1"/>
  <c r="H362" i="1"/>
  <c r="J356" i="1"/>
  <c r="K356" i="1"/>
  <c r="L356" i="1"/>
  <c r="I356" i="1"/>
  <c r="H356" i="1"/>
  <c r="H338" i="1"/>
  <c r="L338" i="1"/>
  <c r="K338" i="1"/>
  <c r="I338" i="1"/>
  <c r="J338" i="1"/>
  <c r="H304" i="1"/>
  <c r="L65" i="1"/>
  <c r="I304" i="1"/>
  <c r="I293" i="1"/>
  <c r="L293" i="1"/>
  <c r="J293" i="1"/>
  <c r="L287" i="1"/>
  <c r="J287" i="1"/>
  <c r="K287" i="1"/>
  <c r="I287" i="1"/>
  <c r="H287" i="1"/>
  <c r="H314" i="1"/>
  <c r="H310" i="1"/>
  <c r="H293" i="1"/>
  <c r="K262" i="1"/>
  <c r="H268" i="1"/>
  <c r="L268" i="1"/>
  <c r="J268" i="1"/>
  <c r="K268" i="1"/>
  <c r="I268" i="1"/>
  <c r="J262" i="1"/>
  <c r="I262" i="1"/>
  <c r="H262" i="1"/>
  <c r="K251" i="1"/>
  <c r="L251" i="1"/>
  <c r="I251" i="1"/>
  <c r="J251" i="1"/>
  <c r="H251" i="1"/>
  <c r="H241" i="1"/>
  <c r="K241" i="1"/>
  <c r="L241" i="1"/>
  <c r="J241" i="1"/>
  <c r="I241" i="1"/>
  <c r="H231" i="1"/>
  <c r="L231" i="1"/>
  <c r="I231" i="1"/>
  <c r="H218" i="1"/>
  <c r="H212" i="1"/>
  <c r="H206" i="1"/>
  <c r="J231" i="1"/>
  <c r="I218" i="1"/>
  <c r="J218" i="1"/>
  <c r="K218" i="1"/>
  <c r="L218" i="1"/>
  <c r="I212" i="1"/>
  <c r="J212" i="1"/>
  <c r="K212" i="1"/>
  <c r="L212" i="1"/>
  <c r="I206" i="1"/>
  <c r="J206" i="1"/>
  <c r="K206" i="1"/>
  <c r="L206" i="1"/>
  <c r="K200" i="1"/>
  <c r="L200" i="1"/>
  <c r="J200" i="1"/>
  <c r="I200" i="1"/>
  <c r="I194" i="1"/>
  <c r="J194" i="1"/>
  <c r="K194" i="1"/>
  <c r="L194" i="1"/>
  <c r="H194" i="1"/>
  <c r="L188" i="1"/>
  <c r="K188" i="1"/>
  <c r="J188" i="1"/>
  <c r="I188" i="1"/>
  <c r="H188" i="1"/>
  <c r="L166" i="1"/>
  <c r="H94" i="1"/>
  <c r="H166" i="1"/>
  <c r="J166" i="1"/>
  <c r="K166" i="1"/>
  <c r="I166" i="1"/>
  <c r="J143" i="1"/>
  <c r="I143" i="1"/>
  <c r="H143" i="1"/>
  <c r="K143" i="1"/>
  <c r="L143" i="1"/>
  <c r="K137" i="1"/>
  <c r="L137" i="1"/>
  <c r="I137" i="1"/>
  <c r="J137" i="1"/>
  <c r="H137" i="1"/>
  <c r="L131" i="1"/>
  <c r="K131" i="1"/>
  <c r="I131" i="1"/>
  <c r="J131" i="1"/>
  <c r="H131" i="1"/>
  <c r="L100" i="1"/>
  <c r="L106" i="1"/>
  <c r="L126" i="1"/>
  <c r="K126" i="1"/>
  <c r="J126" i="1"/>
  <c r="I126" i="1"/>
  <c r="H126" i="1"/>
  <c r="J121" i="1"/>
  <c r="K121" i="1"/>
  <c r="L121" i="1"/>
  <c r="I121" i="1"/>
  <c r="H121" i="1"/>
  <c r="I115" i="1"/>
  <c r="J112" i="1"/>
  <c r="L115" i="1"/>
  <c r="J115" i="1"/>
  <c r="K115" i="1"/>
  <c r="H115" i="1"/>
  <c r="I112" i="1"/>
  <c r="K112" i="1"/>
  <c r="L112" i="1"/>
  <c r="H112" i="1"/>
  <c r="K106" i="1"/>
  <c r="J106" i="1"/>
  <c r="I106" i="1"/>
  <c r="H106" i="1"/>
  <c r="H100" i="1"/>
  <c r="J100" i="1"/>
  <c r="K100" i="1"/>
  <c r="I100" i="1"/>
  <c r="J94" i="1"/>
  <c r="I94" i="1"/>
  <c r="J18" i="1"/>
  <c r="H80" i="1"/>
  <c r="L71" i="1"/>
  <c r="K80" i="1"/>
  <c r="J80" i="1"/>
  <c r="I53" i="1"/>
  <c r="J53" i="1"/>
  <c r="K53" i="1"/>
  <c r="L53" i="1"/>
  <c r="I47" i="1"/>
  <c r="J47" i="1"/>
  <c r="K47" i="1"/>
  <c r="L47" i="1"/>
  <c r="L44" i="1"/>
  <c r="J44" i="1"/>
  <c r="H44" i="1"/>
  <c r="I44" i="1"/>
  <c r="K44" i="1"/>
  <c r="I38" i="1"/>
  <c r="I422" i="1" s="1"/>
  <c r="J38" i="1"/>
  <c r="K38" i="1"/>
  <c r="I424" i="1" s="1"/>
  <c r="L38" i="1"/>
  <c r="H38" i="1"/>
  <c r="I36" i="1"/>
  <c r="J36" i="1"/>
  <c r="K36" i="1"/>
  <c r="H36" i="1"/>
  <c r="L30" i="1"/>
  <c r="K30" i="1"/>
  <c r="J30" i="1"/>
  <c r="I30" i="1"/>
  <c r="L27" i="1"/>
  <c r="K27" i="1"/>
  <c r="J27" i="1"/>
  <c r="I27" i="1"/>
  <c r="H27" i="1"/>
  <c r="L21" i="1"/>
  <c r="K21" i="1"/>
  <c r="J21" i="1"/>
  <c r="I21" i="1"/>
  <c r="H21" i="1"/>
  <c r="L18" i="1"/>
  <c r="K18" i="1"/>
  <c r="I18" i="1"/>
  <c r="H18" i="1"/>
  <c r="I80" i="1"/>
  <c r="I71" i="1"/>
  <c r="I65" i="1"/>
  <c r="K65" i="1"/>
  <c r="H65" i="1"/>
  <c r="J71" i="1"/>
  <c r="K71" i="1"/>
  <c r="H71" i="1"/>
  <c r="H53" i="1"/>
  <c r="H47" i="1"/>
  <c r="L36" i="1"/>
  <c r="H30" i="1"/>
  <c r="K423" i="1" l="1"/>
  <c r="M423" i="1" s="1"/>
  <c r="K424" i="1"/>
  <c r="M424" i="1" s="1"/>
  <c r="H421" i="1"/>
  <c r="L421" i="1"/>
  <c r="J421" i="1"/>
  <c r="M425" i="1"/>
  <c r="I421" i="1"/>
  <c r="K422" i="1"/>
  <c r="I399" i="1"/>
  <c r="I413" i="1" s="1"/>
  <c r="H399" i="1"/>
  <c r="J399" i="1"/>
  <c r="J413" i="1" s="1"/>
  <c r="L399" i="1"/>
  <c r="L413" i="1" s="1"/>
  <c r="K399" i="1"/>
  <c r="K413" i="1" s="1"/>
  <c r="J278" i="1"/>
  <c r="J410" i="1" s="1"/>
  <c r="K179" i="1"/>
  <c r="K408" i="1" s="1"/>
  <c r="H179" i="1"/>
  <c r="I278" i="1"/>
  <c r="I410" i="1" s="1"/>
  <c r="I85" i="1"/>
  <c r="I407" i="1" s="1"/>
  <c r="L85" i="1"/>
  <c r="L407" i="1" s="1"/>
  <c r="L278" i="1"/>
  <c r="L410" i="1" s="1"/>
  <c r="K278" i="1"/>
  <c r="K410" i="1" s="1"/>
  <c r="J85" i="1"/>
  <c r="J407" i="1" s="1"/>
  <c r="H85" i="1"/>
  <c r="H278" i="1"/>
  <c r="K85" i="1"/>
  <c r="K407" i="1" s="1"/>
  <c r="I179" i="1"/>
  <c r="I408" i="1" s="1"/>
  <c r="J179" i="1"/>
  <c r="J408" i="1" s="1"/>
  <c r="L179" i="1"/>
  <c r="L408" i="1" s="1"/>
  <c r="K327" i="1"/>
  <c r="I327" i="1"/>
  <c r="H327" i="1"/>
  <c r="J327" i="1"/>
  <c r="L327" i="1"/>
  <c r="H408" i="1" l="1"/>
  <c r="H407" i="1"/>
  <c r="H410" i="1"/>
  <c r="H413" i="1"/>
  <c r="K421" i="1"/>
  <c r="M421" i="1" s="1"/>
  <c r="M422" i="1"/>
  <c r="K411" i="1"/>
  <c r="J411" i="1"/>
  <c r="J414" i="1" s="1"/>
  <c r="I411" i="1"/>
  <c r="I414" i="1" s="1"/>
  <c r="L411" i="1"/>
  <c r="L414" i="1" s="1"/>
  <c r="K414" i="1" l="1"/>
  <c r="H411" i="1"/>
  <c r="H414" i="1" s="1"/>
</calcChain>
</file>

<file path=xl/sharedStrings.xml><?xml version="1.0" encoding="utf-8"?>
<sst xmlns="http://schemas.openxmlformats.org/spreadsheetml/2006/main" count="945" uniqueCount="237">
  <si>
    <t>№</t>
  </si>
  <si>
    <t>з/п</t>
  </si>
  <si>
    <t>Назва заходу</t>
  </si>
  <si>
    <t>Термін виконання</t>
  </si>
  <si>
    <t>Відповідальні</t>
  </si>
  <si>
    <t>Орієнтовний обсяг фінансування, (тис. грн)</t>
  </si>
  <si>
    <t>Джерела  фінансування ( тис. грн)</t>
  </si>
  <si>
    <t>Очікуваний результат</t>
  </si>
  <si>
    <t>Обласний бюджет</t>
  </si>
  <si>
    <t>Бюджет Хмельницької міської територіальної громади,  в тому числі</t>
  </si>
  <si>
    <t>Кошти підприємств,</t>
  </si>
  <si>
    <t>інші</t>
  </si>
  <si>
    <t>фонд ОНПС</t>
  </si>
  <si>
    <t>Відомчий контроль викидів та режимно-налагоджувальні роботи на котлах</t>
  </si>
  <si>
    <t>КП «Південно-Західні тепломережі»</t>
  </si>
  <si>
    <t>МКП «Хмельницьктеплокомун-енерго»</t>
  </si>
  <si>
    <t>Заміна зношених теплових мереж на попередньо ізольовані труби</t>
  </si>
  <si>
    <t>-</t>
  </si>
  <si>
    <t>Заміна конвективних поверхонь котлоагрегатів</t>
  </si>
  <si>
    <t>МКП «Хмельницьктеплокомуне-нерго»</t>
  </si>
  <si>
    <t>Заміна пальникових пристроїв котлів (технічне переоснащення)</t>
  </si>
  <si>
    <t>Відновлення ізоляції теплових мереж</t>
  </si>
  <si>
    <t>Управління транспорту та зв’язку</t>
  </si>
  <si>
    <t>Зменшення викидів забруднюючих речовин в атмосферне повітря</t>
  </si>
  <si>
    <t>Оновлення рухомого складу автотранспорту, який працює на автобусних маршрутах</t>
  </si>
  <si>
    <t>Департамент інфраструктури</t>
  </si>
  <si>
    <t>Зменшення викидів автотранспорту шляхом покращення пропускної спроможності вулиць міста</t>
  </si>
  <si>
    <t>Здійснення моніторингу  гранично допустимих викидів від стаціонарних джерел забруднення</t>
  </si>
  <si>
    <t>АТ «Хмельницькобленерго»</t>
  </si>
  <si>
    <t>Отримання об’єктивних даних щодо стану атмосферного повітря, вжиття дієвих заходів</t>
  </si>
  <si>
    <t>Розроблення програми моніторингу у галузі охорони атмосферного  повітря</t>
  </si>
  <si>
    <t>Забезпечення дотримання вимог законодавства про охорону атмосферного повітря</t>
  </si>
  <si>
    <t>Організація моніторингу стану атмосферного повітря (в тому числі придбання вимірювальних приладів)</t>
  </si>
  <si>
    <t>Отримання інформації про концентрації забруднюючих речовин в повітрі та вжиття оперативних заходів реагування</t>
  </si>
  <si>
    <t>Всього на заходи</t>
  </si>
  <si>
    <t>Заходи щодо покращення якості  атмосферного повітря</t>
  </si>
  <si>
    <t>Джерела  фінансування  (тис. грн)</t>
  </si>
  <si>
    <t>Обласний</t>
  </si>
  <si>
    <t>бюджет</t>
  </si>
  <si>
    <t>Бюджет Хмельницької міської територіальної громади, в тому числі</t>
  </si>
  <si>
    <t>1.</t>
  </si>
  <si>
    <t>Заходи  з озеленення</t>
  </si>
  <si>
    <t>Управління з питань екології та контролю за благоустроєм</t>
  </si>
  <si>
    <t>Обсяг фінансування заходу затверджується щорічно міською радою</t>
  </si>
  <si>
    <t>Озеленення території громади, покращення показників естетичної та оздоровчої складової</t>
  </si>
  <si>
    <t>2.</t>
  </si>
  <si>
    <t>3.</t>
  </si>
  <si>
    <t>Утримання та оновлення об'єктів природно-заповідного фонду</t>
  </si>
  <si>
    <t>Збереження та розвиток об’єктів природно-заповідного фонду</t>
  </si>
  <si>
    <t>4.</t>
  </si>
  <si>
    <t>Будівництво, розширення, реконструкція та облаштування вольєрів для утримання тварин у зоокуточку в парку ім. Чекмана</t>
  </si>
  <si>
    <t>КП «Парки і сквери м.Хмельницького»</t>
  </si>
  <si>
    <t>Поліпшення середовища перебування тварин у зоокуточку</t>
  </si>
  <si>
    <t>5.</t>
  </si>
  <si>
    <t>Утримання парків і скверів (не віднесених до заповідних територій) та інших зелених зон</t>
  </si>
  <si>
    <t>Охорона та збереження зелених насаджень, утримання їх у здоровому впорядкованому стані. Благоустрій об’єктів зеленого господарства</t>
  </si>
  <si>
    <t>6.</t>
  </si>
  <si>
    <t>Проведення спеціальних заходів, спрямованих на запобігання знищенню чи пошкодженню природних комплексів територій та об'єктів природно-заповідного фонду</t>
  </si>
  <si>
    <t>Збереження об’єктів  природно-заповідного фонду</t>
  </si>
  <si>
    <t>7.</t>
  </si>
  <si>
    <t>Розроблення проєктів організації територій та об'єктів природно-заповідного фонду та проєктів утримання парків-пам’яток садово-паркового мистецтва</t>
  </si>
  <si>
    <t>8.</t>
  </si>
  <si>
    <t>Управління комунальної інфраструктури</t>
  </si>
  <si>
    <t>9.</t>
  </si>
  <si>
    <t>Встановлення (поновлення) знаків-аншлагів, межових знаків на території об’єктів природно-заповідного фонду</t>
  </si>
  <si>
    <t>Інформаційні заходи задля збереження об’єктів природно-заповідного фонду.</t>
  </si>
  <si>
    <t>10.</t>
  </si>
  <si>
    <t>11.</t>
  </si>
  <si>
    <t>Розроблення та реалізація програми озеленення та догляду за зеленими насадженнями на території Хмельницької МТГ</t>
  </si>
  <si>
    <t>В межах бюджетних призначень</t>
  </si>
  <si>
    <t>Збереження, відновлення зелених зон</t>
  </si>
  <si>
    <t>12.</t>
  </si>
  <si>
    <t>При будівництві чи реконструкції житлового фонду в центральній частині міста  та житлових районах з нестачею зелених насаджень зобов’язувати забудовників використовувати сучасні форми озеленення (на даху, вертикальне тощо)</t>
  </si>
  <si>
    <t>Не потребує фінансування</t>
  </si>
  <si>
    <t>Забезпечення виконання вимог Державних будівельних норм в частині озеленення</t>
  </si>
  <si>
    <t>13.</t>
  </si>
  <si>
    <t>Здійснення контролю за виконанням забудовниками вимог державних будівельних норм щодо озеленення територій</t>
  </si>
  <si>
    <t>Управління архітектури та містобудування</t>
  </si>
  <si>
    <t>14.</t>
  </si>
  <si>
    <t>Проведення роботи з ландшафтної організації та реконструкції зелених насаджень на закріплених земельних ділянках закладів освіти Хмельницької міської територіальної громади</t>
  </si>
  <si>
    <t>Департамент освіти та науки Хмельницької міської ради</t>
  </si>
  <si>
    <t>Безпека життєдіяльності, покращення показників естетичної та оздоровчої складової</t>
  </si>
  <si>
    <t>Заходи щодо запобігання інтродукції та поширення чужорідних видів рослин, які загрожують природним екосистемам</t>
  </si>
  <si>
    <t>Збереження екосистеми</t>
  </si>
  <si>
    <t>Заходи з охорони та раціонального використання водних ресурсів</t>
  </si>
  <si>
    <t>Орієнтовний обсяг фінансування,</t>
  </si>
  <si>
    <t>(тис. грн)</t>
  </si>
  <si>
    <t>Кошти підприємств, інші</t>
  </si>
  <si>
    <t>Будівництво зон санітарної охорони (І поясу) артезіанських свердловин і водопровідних насосних станцій</t>
  </si>
  <si>
    <t>МКП «Хмельницькводоканал»</t>
  </si>
  <si>
    <t>Охорона підземних вод від забруднення</t>
  </si>
  <si>
    <t>Модернізація і капітальний ремонт артезіанських свердловин і водопровідних насосних станцій</t>
  </si>
  <si>
    <t>Будівництво, розширення, реконструкція споруд і мереж водопроводу і каналізації (в т.ч.  проєктні розроблення)</t>
  </si>
  <si>
    <t>Реконструкція і капітальний ремонт споруд, обладнання та інженерних комунікацій міських каналізаційних очисних споруд і каналізаційних насосних станцій</t>
  </si>
  <si>
    <t>Зменшення забруднення поверхневих водойм  неочищеними стічними водами</t>
  </si>
  <si>
    <t>Придбання систем, приладів для здійснення контролю за якістю поверхневих та підземних вод на території міста</t>
  </si>
  <si>
    <t>Контроль за станом води в річках П.Буг, Плоска, Кудрянка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</si>
  <si>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</si>
  <si>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Покращення санітарно-екологічного стану поверхневих водних об’єктів</t>
  </si>
  <si>
    <t xml:space="preserve">Заходи щодо відновлення і підтримання сприятливого гідрологічного режиму та санітарного стану водойм (в т.ч. реалізація проектів з  оздоровлення та розчистки річок П.Буг, Плоска, Кудрянка) </t>
  </si>
  <si>
    <t>Управління комунальної інфраструктури, Управління з питань екології та контролю за благоустроєм</t>
  </si>
  <si>
    <t>Біологічна меліорація водойм</t>
  </si>
  <si>
    <t>КП по зеленому будівництву та благоустрою міста</t>
  </si>
  <si>
    <t>Оздоровлення  водойм</t>
  </si>
  <si>
    <t>Заходи щодо охорони тваринного світу та боротьби з браконьєрством (придбання матеріально-технічних засобів тощо)</t>
  </si>
  <si>
    <t>Підвищення рівня боротьби з нерегульованим (незаконним) рибальством на території ХМТГ</t>
  </si>
  <si>
    <t>Поточний ремонт та утримання криниць громадського користування</t>
  </si>
  <si>
    <t>Покращання якості питної води</t>
  </si>
  <si>
    <t>Придбання спецтехніки для   очищення водойм</t>
  </si>
  <si>
    <t>Покращення якості поверхневих вод</t>
  </si>
  <si>
    <t>Наукові дослідження (лабораторні дослідження води поверхневих водойм)</t>
  </si>
  <si>
    <t>Додаткові дослідження дозволять розширити мережу моніторингу та діагностувати реальний стан поверхневих вод</t>
  </si>
  <si>
    <t xml:space="preserve">Забезпечення функціонування  відкритих каналів меліоративної системи водовідведення </t>
  </si>
  <si>
    <t>Заходи щодо запобігання підтопленню території громади</t>
  </si>
  <si>
    <t>Обстеження  та паспортизація гідротехнічних споруд</t>
  </si>
  <si>
    <t>Будівництво очисних споруд на зливові стоки у м. Хмельницькому</t>
  </si>
  <si>
    <t>Відповідно до  проектно кошторисної документації</t>
  </si>
  <si>
    <t>Ліквідація забруднення поверхневих водних об’єктів, зокрема річки Південний Буг</t>
  </si>
  <si>
    <t>Заходи у сфері поводження з відходами</t>
  </si>
  <si>
    <t>Джерела  фінансування (тис. грн)</t>
  </si>
  <si>
    <t>Фонд ОНПС</t>
  </si>
  <si>
    <t xml:space="preserve"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 </t>
  </si>
  <si>
    <t>Покращення санітарно-екологічного стану території Хмельницької міської територіальної громади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</si>
  <si>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</si>
  <si>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роздільного збирання відходів</t>
  </si>
  <si>
    <t xml:space="preserve">Виготовлення та розміщення інформаційних листівок, екологічної реклами, відеороликів тощо на тему: «Розумне поводження з відходами»   </t>
  </si>
  <si>
    <t>Підвищення екологічної свідомості громадян</t>
  </si>
  <si>
    <t xml:space="preserve">Відкриття навчального центру поводження з відходами в                                   м. Хмельницькому </t>
  </si>
  <si>
    <t>Продовження практики сортування сміття у закладах освіти Хмельницької міської територіальної громади</t>
  </si>
  <si>
    <t>Забезпечення роздільного збирання відходів, підвищення екологічної свідомості молоді</t>
  </si>
  <si>
    <t>Заходи з реалізації Проєкту «Розумне Довкілля Хмельницький» *</t>
  </si>
  <si>
    <t>Зменшення шкідливого впливу побутових відходів на навколишнє природне середо-вище та здоров’я людей шляхом комплексного вирішення проблем ТПВ на території громади</t>
  </si>
  <si>
    <t>Впровадження курсів, факультативів, гуртків екологічного спрямування та впровадження екологічного профілю у закладах середньої освіти</t>
  </si>
  <si>
    <t>Удосконалення професійних компетентностей педагога та поглиблення знань учнів із природничих дисциплін</t>
  </si>
  <si>
    <t>Розробка та видання методичних посібників на екологічну тематику</t>
  </si>
  <si>
    <t>Популяризація передового педагогічного досвіду екологічного напряму освітнього процесу</t>
  </si>
  <si>
    <t>Забезпечення участі школярів у всеукраїнському конкурсі-захисті учнівських науково-дослідницьких робіт учнів-членів Малої академії наук України та інших проєктах екологічного спрямування</t>
  </si>
  <si>
    <t>Залучення обдарованої учнівської молоді до науково-дослідницької діяльності</t>
  </si>
  <si>
    <t>Організація та проведення екологічних акцій серед учнівської молоді  Хмельницької міської територіальної  громади</t>
  </si>
  <si>
    <t>Залучення школярів до природоохоронних заходів. Популяризація свідомої поведінки в природі</t>
  </si>
  <si>
    <t>Проєкт із формування екологічних звичок в молодіжному середовищі «Еко-похід»</t>
  </si>
  <si>
    <t>КУ «Молодіжний центр»</t>
  </si>
  <si>
    <t xml:space="preserve">Школа екологічної свідомості </t>
  </si>
  <si>
    <t>Проведення заходів екологічного спрямування в навчальних закладах</t>
  </si>
  <si>
    <t>Екологічно-спортивний проєкт «Плогінг»</t>
  </si>
  <si>
    <t>Поширення екологічного руху «Плогінг» в молодіжному середовищі</t>
  </si>
  <si>
    <t xml:space="preserve">Наукові дослідження, проектні та проектно-конструкторські розроблення, в тому числі моніторингові дослідження </t>
  </si>
  <si>
    <t>Управління з питань екології та контролю за благоустроєм міста</t>
  </si>
  <si>
    <t>Отримання матеріалів, обґрунтувань, рекомендацій, направлених на охорону довкілля територіальної громади</t>
  </si>
  <si>
    <t>Організація проведення  оцінки впливу на довкілля та стратегічної екологічної оцінки</t>
  </si>
  <si>
    <t>Забезпечення дотримання вимог екологічного законодавства</t>
  </si>
  <si>
    <t>Організація і  здійснення  робіт  з  екологічної  освіти</t>
  </si>
  <si>
    <t>Підвищення кваліфікації</t>
  </si>
  <si>
    <t>Загальний обсяг прогнозного фінансування Програми</t>
  </si>
  <si>
    <t>2021-2025 роки</t>
  </si>
  <si>
    <t>Заходи Програми</t>
  </si>
  <si>
    <t>Заплановане фінансування,</t>
  </si>
  <si>
    <t>тис. грн.</t>
  </si>
  <si>
    <t>Джерело фінансування, тис. грн.</t>
  </si>
  <si>
    <t>Бюджет Хмельницької міської територіальної громади</t>
  </si>
  <si>
    <t>Інші кошти</t>
  </si>
  <si>
    <t>Заходи з охорони і раціонального використання зелених насаджень, збереження природно-заповідного фонду</t>
  </si>
  <si>
    <t xml:space="preserve">Заходи у сфері поводження з відходами </t>
  </si>
  <si>
    <t>Заходи у сфері екологічної освіти та виховання. Співпраця з громадськістю</t>
  </si>
  <si>
    <t>Всього</t>
  </si>
  <si>
    <t xml:space="preserve"> </t>
  </si>
  <si>
    <t xml:space="preserve">  </t>
  </si>
  <si>
    <t>ХКП «Електротранс»,Управління транспорту та зв’язку</t>
  </si>
  <si>
    <t>Управління комунальної інфраструктури,
КП по зеленому будівництву та благоустрою міста,
КП «Парки і сквери м.Хмельницького»,
Управління з питань екології та контролю за благоустроєм</t>
  </si>
  <si>
    <t>Обсяг коштів, які пропонується залучити на виконання Програми</t>
  </si>
  <si>
    <t>Етапи виконання Програми (роки)</t>
  </si>
  <si>
    <t>Усього витрат на виконання Програми, тис. грн</t>
  </si>
  <si>
    <t xml:space="preserve">Обсяг ресурсів усього, тис. грн., </t>
  </si>
  <si>
    <t>обласний бюджет</t>
  </si>
  <si>
    <t>бюджет Хмельницької міської територіальної громади, у тому числі</t>
  </si>
  <si>
    <t xml:space="preserve">Кошти підприємств, інші </t>
  </si>
  <si>
    <t>Збереження екосистеми.  Забезпечення умов схеми екомережі</t>
  </si>
  <si>
    <t>Орієнтовний обсяг фінансування (тис. грн)</t>
  </si>
  <si>
    <t>Підвищення екологічної свідомості молоді
Популяризація свідомої поведінки в природі</t>
  </si>
  <si>
    <t>Підвищення екологічної свідомості громадян.
Популяризація свідомої поведінки в суспільстві.
Пропаганда збереження пам’яток природи</t>
  </si>
  <si>
    <t xml:space="preserve">Департамент освіти та науки Хмельницької міської ради
Управління з питань екології та контролю за благоустроєм </t>
  </si>
  <si>
    <t>Управління з питань екології та контролю за благоустроєм,
Департамент освіти та науки Хмельницької міської ради,
КУ «Молодіжний центр»,
бібліотечні заклади</t>
  </si>
  <si>
    <t xml:space="preserve">2021-2025	Управління комунальної інфраструктури,
ХКП «Спецкомунтранс»
</t>
  </si>
  <si>
    <t>Департамент освіти та науки Хмельницької міської ради,
Управління з питань екології та контролю за благоустроєм,
ХКП «Спецкомунтранс»</t>
  </si>
  <si>
    <t>ХКП «Спецкомунтранс»,
Управління з питань екології та контролю за благоустроєм</t>
  </si>
  <si>
    <t xml:space="preserve">ХКП «Спецкомунтранс»,
Управління з питань екології та контролю за благоустроєм
</t>
  </si>
  <si>
    <t>Управління комунальної інфраструктури,
ХКП «Спецкомунтранс»,
Управління з питань екології та контролю за благоустроєм</t>
  </si>
  <si>
    <t>Управління комунальної інфраструктури,
ХКП «Спецкомунтранс»,
Управління з питань екології та контролю за благоустроєм,
Аварійно-рятувальний загін спеціального призначення ГУ ДСНС України в Хмельницькій області</t>
  </si>
  <si>
    <t>Зменшення викидів забруднюючих речовин в атмосферне повітря, тонн:
азоту (1) N2O - 0,005;
метану - 0,035;
оксиду вуглецю – 0,23;
діоксиду азоту – 1,967;
діоксиду вуглецю – 1 981,9</t>
  </si>
  <si>
    <t>Управління комунальної інфраструктури,
КП по зеленому будівництву та благоустрою міста,
КП «Парки і сквери м.Хмельницького»</t>
  </si>
  <si>
    <t>Управління з питань екології та контролю за благоустроєм,
Управління комунальної інфраструктури</t>
  </si>
  <si>
    <t>Управління комунальної інфраструктури,
КП по зеленому будівництву та благоустрою  міста</t>
  </si>
  <si>
    <t>Управління архітектури та містобудування,
Управління комунальної інфраструктури</t>
  </si>
  <si>
    <t>Управління комунальної інфраструктури,
Управління з питань екології та контролю за благоустроєм</t>
  </si>
  <si>
    <t>Збільшення зелених зон загального користування.
Охорона та збереження зелених насаджень.</t>
  </si>
  <si>
    <t xml:space="preserve"> Кошти приватних перевізників</t>
  </si>
  <si>
    <t>КП «Парки і сквери м.Хмельницького»,
Управління комунальної інфраструктури,
Управління з питань екології та контролю за благоустроєм</t>
  </si>
  <si>
    <t>КП «Парки і сквери м.Хмельницького»,
КП по зеленому будівництву та благоустрою міста</t>
  </si>
  <si>
    <t>МКП «Хмельницькводоканал»,
Управління з питань екології та контролю за благоустроєм</t>
  </si>
  <si>
    <t>Управління комунальної інфраструктури,
МКП «Хмельницькводоканал»</t>
  </si>
  <si>
    <t>Управління комунальної інфраструктури,
МКП «Хмельницькводоканал»,
Управління з питань екології та контролю за благоустроєм</t>
  </si>
  <si>
    <t xml:space="preserve">Управління земельних ресурсів,
Управління з питань екології та контролю за благоустроєм
</t>
  </si>
  <si>
    <t>Управління комунальної інфраструктури,
Управління з питань екології та контролю за благоустроєм,
Регіональний офіс водних ресурсів у Хмельницькій області</t>
  </si>
  <si>
    <t xml:space="preserve"> Не потребує фінансування</t>
  </si>
  <si>
    <t>Кошти підприємств,
інші</t>
  </si>
  <si>
    <t>Таблиця 1</t>
  </si>
  <si>
    <t>Додаток 1</t>
  </si>
  <si>
    <t xml:space="preserve">до Програми </t>
  </si>
  <si>
    <t>Основні завдання та заходи Програми охорони довкілля Хмельницької міської територіальної громади на 2021- 2025 роки,</t>
  </si>
  <si>
    <t xml:space="preserve">                                            загальний обсяг прогнозованого фінансування Програми </t>
  </si>
  <si>
    <t>Таблиця 2</t>
  </si>
  <si>
    <t>Таблиця 3</t>
  </si>
  <si>
    <t>Таблиця 4</t>
  </si>
  <si>
    <t xml:space="preserve">Заходи у сфері екологічної освіти та виховання. Співпраця з громадськістю </t>
  </si>
  <si>
    <t>Таблиця 5</t>
  </si>
  <si>
    <t>Таблиця 6</t>
  </si>
  <si>
    <t>Таблиця 7</t>
  </si>
  <si>
    <r>
      <t>Збільшення (</t>
    </r>
    <r>
      <rPr>
        <sz val="12"/>
        <color theme="1"/>
        <rFont val="Times New Roman"/>
        <family val="1"/>
        <charset val="204"/>
      </rPr>
      <t>оновлення) рухомого складу електротранспорту</t>
    </r>
  </si>
  <si>
    <r>
      <t xml:space="preserve">Заходи з впорядкування руху транспорту, в першу чергу, на дорогах центральної частини міста (в т.ч. </t>
    </r>
    <r>
      <rPr>
        <sz val="12"/>
        <color theme="1"/>
        <rFont val="Times New Roman"/>
        <family val="1"/>
        <charset val="204"/>
      </rPr>
      <t>розширення проїзної частини у вигляді відкритої «кишені»)</t>
    </r>
  </si>
  <si>
    <r>
      <t>Управління з питань екології та контролю за благоустроєм, к</t>
    </r>
    <r>
      <rPr>
        <sz val="12"/>
        <color theme="1"/>
        <rFont val="Times New Roman"/>
        <family val="1"/>
        <charset val="204"/>
      </rPr>
      <t>омісія з питань здійснення державного моніторингу в галузі охорони та управління якістю атмосферного повітря</t>
    </r>
  </si>
  <si>
    <r>
      <t xml:space="preserve">Наукові дослідження, проектні та проектно-конструкторські розроблення (виготовлення проектів землеустрою щодо відведення земельних ділянок під парки, сквери, зелені зони, території </t>
    </r>
    <r>
      <rPr>
        <sz val="12"/>
        <color rgb="FF000000"/>
        <rFont val="Times New Roman"/>
        <family val="1"/>
        <charset val="204"/>
      </rPr>
      <t>природно-заповідного фонду</t>
    </r>
    <r>
      <rPr>
        <sz val="12"/>
        <color theme="1"/>
        <rFont val="Times New Roman"/>
        <family val="1"/>
        <charset val="204"/>
      </rPr>
      <t>)</t>
    </r>
  </si>
  <si>
    <r>
      <t>Капітальний ремонт зелених насаджень, в т.ч. з</t>
    </r>
    <r>
      <rPr>
        <sz val="12"/>
        <color rgb="FF000000"/>
        <rFont val="Times New Roman"/>
        <family val="1"/>
        <charset val="204"/>
      </rPr>
      <t>нешкодження омели на деревах на території Хмельницької МТГ</t>
    </r>
  </si>
  <si>
    <r>
      <t>Продовження терміну експлуатації зелених насаджень,</t>
    </r>
    <r>
      <rPr>
        <sz val="12"/>
        <color rgb="FF000000"/>
        <rFont val="Times New Roman"/>
        <family val="1"/>
        <charset val="204"/>
      </rPr>
      <t xml:space="preserve"> утримання  їх  у здоровому впорядкованому стані</t>
    </r>
  </si>
  <si>
    <r>
      <t xml:space="preserve">Зменшення втрат води. </t>
    </r>
    <r>
      <rPr>
        <sz val="12"/>
        <color rgb="FF000000"/>
        <rFont val="Times New Roman"/>
        <family val="1"/>
        <charset val="204"/>
      </rPr>
      <t>Зменшення забруднення поверхневих водойм неочищеними стічними водами</t>
    </r>
  </si>
  <si>
    <r>
  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захисних смуг</t>
    </r>
    <r>
      <rPr>
        <sz val="12"/>
        <color rgb="FF000000"/>
        <rFont val="Times New Roman"/>
        <family val="1"/>
        <charset val="204"/>
      </rPr>
      <t xml:space="preserve"> поверхневих водних об’єктів)</t>
    </r>
  </si>
  <si>
    <r>
      <t>Проведення науково-технічних  конференцій і семінарів, організація виставок,  фестивалів та інших заходів щодо пропаганди охорони навколишнього природного середовища, в</t>
    </r>
    <r>
      <rPr>
        <sz val="12"/>
        <color rgb="FF000000"/>
        <rFont val="Times New Roman"/>
        <family val="1"/>
        <charset val="204"/>
      </rPr>
      <t>идання поліграфічної продукції з екологічної тематики тощо</t>
    </r>
  </si>
  <si>
    <t>Резервування територій для  заповідання (в тому числі виготовлення наукових обґрунтувань.
Заходи з розроблення схеми екомережі території громади).</t>
  </si>
  <si>
    <t>2024-2025</t>
  </si>
  <si>
    <t xml:space="preserve"> В межах бюджетних призначень</t>
  </si>
  <si>
    <t>*Фінансування заходів відповідно до Програми поводження з побутовими відходами «Розумне Довкілля. Хмельницький» на 2021-2022 роки (рішення другої сесії №67 від 23.12.2020 р).</t>
  </si>
  <si>
    <t>до рішення виконавчого комітету</t>
  </si>
  <si>
    <t xml:space="preserve">Додаток </t>
  </si>
  <si>
    <t>Керуючий справами виконавчого комітету</t>
  </si>
  <si>
    <t>Юлія САБІЙ</t>
  </si>
  <si>
    <t>В.о начальника управління з питань екології та контролю за благоустроєм</t>
  </si>
  <si>
    <t>Владислав ПУКАС</t>
  </si>
  <si>
    <t>від 25.04.2024 №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</si>
</sst>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0303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 inden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5" fontId="6" fillId="0" borderId="33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top" wrapText="1" indent="1"/>
    </xf>
    <xf numFmtId="165" fontId="8" fillId="0" borderId="16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vertical="top" wrapText="1" inden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top" wrapText="1" inden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5" fillId="0" borderId="7" xfId="0" applyFont="1" applyFill="1" applyBorder="1" applyAlignment="1">
      <alignment vertical="top" wrapText="1" inden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7" fillId="0" borderId="42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 wrapText="1"/>
    </xf>
    <xf numFmtId="165" fontId="7" fillId="0" borderId="4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65" fontId="8" fillId="0" borderId="31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 wrapText="1"/>
    </xf>
    <xf numFmtId="165" fontId="7" fillId="0" borderId="44" xfId="0" applyNumberFormat="1" applyFont="1" applyFill="1" applyBorder="1" applyAlignment="1">
      <alignment horizontal="center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2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6" fillId="0" borderId="37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justify" vertical="center" wrapText="1"/>
    </xf>
    <xf numFmtId="165" fontId="14" fillId="0" borderId="20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justify" vertical="center" wrapText="1"/>
    </xf>
    <xf numFmtId="165" fontId="14" fillId="0" borderId="22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14" fillId="0" borderId="3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3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5" xfId="0" applyFont="1" applyFill="1" applyBorder="1" applyAlignment="1">
      <alignment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48" xfId="0" applyNumberFormat="1" applyFont="1" applyFill="1" applyBorder="1" applyAlignment="1">
      <alignment horizontal="center" vertical="center" wrapText="1"/>
    </xf>
    <xf numFmtId="165" fontId="6" fillId="0" borderId="4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Fill="1" applyBorder="1"/>
    <xf numFmtId="0" fontId="5" fillId="0" borderId="32" xfId="0" applyFont="1" applyFill="1" applyBorder="1" applyAlignment="1">
      <alignment vertical="top" wrapText="1" inden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5" fontId="8" fillId="0" borderId="33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5" fontId="6" fillId="0" borderId="39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vertical="top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vertical="top" wrapText="1"/>
    </xf>
    <xf numFmtId="165" fontId="5" fillId="0" borderId="23" xfId="0" applyNumberFormat="1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165" fontId="7" fillId="0" borderId="20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justify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45" xfId="0" applyFont="1" applyFill="1" applyBorder="1" applyAlignment="1">
      <alignment horizontal="center" vertical="center" wrapText="1"/>
    </xf>
    <xf numFmtId="165" fontId="7" fillId="0" borderId="37" xfId="0" applyNumberFormat="1" applyFont="1" applyFill="1" applyBorder="1" applyAlignment="1">
      <alignment horizontal="center" vertical="center" wrapText="1"/>
    </xf>
    <xf numFmtId="165" fontId="7" fillId="0" borderId="49" xfId="0" applyNumberFormat="1" applyFont="1" applyFill="1" applyBorder="1" applyAlignment="1">
      <alignment horizontal="center" vertical="center" wrapText="1"/>
    </xf>
    <xf numFmtId="165" fontId="7" fillId="0" borderId="33" xfId="0" applyNumberFormat="1" applyFont="1" applyFill="1" applyBorder="1" applyAlignment="1">
      <alignment horizontal="center" vertical="center" wrapText="1"/>
    </xf>
    <xf numFmtId="165" fontId="7" fillId="0" borderId="27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7" fillId="0" borderId="39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justify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2"/>
  <sheetViews>
    <sheetView tabSelected="1" topLeftCell="A412" zoomScale="90" zoomScaleNormal="90" workbookViewId="0">
      <selection activeCell="K4" sqref="K4"/>
    </sheetView>
  </sheetViews>
  <sheetFormatPr defaultRowHeight="15" x14ac:dyDescent="0.25"/>
  <cols>
    <col min="1" max="1" width="7.28515625" style="3" customWidth="1"/>
    <col min="2" max="2" width="2.140625" style="3" hidden="1" customWidth="1"/>
    <col min="3" max="3" width="0.28515625" style="3" hidden="1" customWidth="1"/>
    <col min="4" max="4" width="6.28515625" style="3" customWidth="1"/>
    <col min="5" max="5" width="37.85546875" style="3" customWidth="1"/>
    <col min="6" max="6" width="9.140625" style="3"/>
    <col min="7" max="7" width="24" style="3" customWidth="1"/>
    <col min="8" max="8" width="12.28515625" style="3" customWidth="1"/>
    <col min="9" max="9" width="10.140625" style="3" customWidth="1"/>
    <col min="10" max="10" width="10.42578125" style="3" bestFit="1" customWidth="1"/>
    <col min="11" max="11" width="10.42578125" style="3" customWidth="1"/>
    <col min="12" max="12" width="11.42578125" style="3" customWidth="1"/>
    <col min="13" max="13" width="21.140625" style="4" customWidth="1"/>
    <col min="14" max="15" width="9.140625" style="3"/>
  </cols>
  <sheetData>
    <row r="1" spans="1:20" s="1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05" t="s">
        <v>231</v>
      </c>
      <c r="L1" s="305"/>
      <c r="M1" s="305"/>
      <c r="N1" s="2"/>
      <c r="O1" s="2"/>
    </row>
    <row r="2" spans="1:20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05" t="s">
        <v>230</v>
      </c>
      <c r="L2" s="305"/>
      <c r="M2" s="305"/>
      <c r="N2" s="2"/>
      <c r="O2" s="2"/>
    </row>
    <row r="3" spans="1:20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05" t="s">
        <v>236</v>
      </c>
      <c r="L3" s="305"/>
      <c r="M3" s="305"/>
      <c r="N3" s="2"/>
      <c r="O3" s="2"/>
    </row>
    <row r="4" spans="1:20" s="1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0"/>
      <c r="N4" s="2"/>
      <c r="O4" s="2"/>
    </row>
    <row r="5" spans="1:20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05" t="s">
        <v>206</v>
      </c>
      <c r="L5" s="305"/>
      <c r="M5" s="305"/>
      <c r="N5" s="2"/>
      <c r="O5" s="2"/>
    </row>
    <row r="6" spans="1:20" s="1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05" t="s">
        <v>207</v>
      </c>
      <c r="L6" s="305"/>
      <c r="M6" s="305"/>
      <c r="N6" s="2"/>
      <c r="O6" s="2"/>
    </row>
    <row r="7" spans="1:20" s="6" customFormat="1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31"/>
      <c r="N7" s="5"/>
      <c r="O7" s="5"/>
    </row>
    <row r="8" spans="1:20" s="6" customFormat="1" ht="15.75" x14ac:dyDescent="0.25">
      <c r="A8" s="5"/>
      <c r="B8" s="5"/>
      <c r="C8" s="5"/>
      <c r="D8" s="5"/>
      <c r="E8" s="306" t="s">
        <v>208</v>
      </c>
      <c r="F8" s="306"/>
      <c r="G8" s="306"/>
      <c r="H8" s="306"/>
      <c r="I8" s="306"/>
      <c r="J8" s="306"/>
      <c r="K8" s="306"/>
      <c r="L8" s="306"/>
      <c r="M8" s="131"/>
      <c r="N8" s="5"/>
      <c r="O8" s="5"/>
    </row>
    <row r="9" spans="1:20" s="6" customFormat="1" ht="15.75" x14ac:dyDescent="0.25">
      <c r="A9" s="5"/>
      <c r="B9" s="5"/>
      <c r="C9" s="5"/>
      <c r="D9" s="5"/>
      <c r="E9" s="5" t="s">
        <v>209</v>
      </c>
      <c r="F9" s="5"/>
      <c r="G9" s="5"/>
      <c r="H9" s="5"/>
      <c r="I9" s="5"/>
      <c r="J9" s="5"/>
      <c r="K9" s="5"/>
      <c r="L9" s="5"/>
      <c r="M9" s="131"/>
      <c r="N9" s="5"/>
      <c r="O9" s="5"/>
    </row>
    <row r="10" spans="1:20" s="6" customFormat="1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31"/>
      <c r="N10" s="5"/>
      <c r="O10" s="5"/>
    </row>
    <row r="11" spans="1:20" s="6" customFormat="1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31"/>
      <c r="N11" s="5"/>
      <c r="O11" s="5"/>
    </row>
    <row r="12" spans="1:20" s="8" customFormat="1" ht="15.75" x14ac:dyDescent="0.25">
      <c r="A12" s="7"/>
      <c r="B12" s="7"/>
      <c r="C12" s="7"/>
      <c r="D12" s="7"/>
      <c r="E12" s="277" t="s">
        <v>35</v>
      </c>
      <c r="F12" s="277"/>
      <c r="G12" s="277"/>
      <c r="H12" s="277"/>
      <c r="I12" s="277"/>
      <c r="J12" s="277"/>
      <c r="K12" s="277"/>
      <c r="L12" s="277"/>
      <c r="M12" s="148"/>
      <c r="N12" s="148"/>
      <c r="O12" s="148"/>
      <c r="P12" s="148"/>
      <c r="Q12" s="148"/>
      <c r="R12" s="148"/>
      <c r="S12" s="148"/>
      <c r="T12" s="148"/>
    </row>
    <row r="13" spans="1:20" s="8" customFormat="1" ht="15.75" x14ac:dyDescent="0.25">
      <c r="A13" s="9"/>
      <c r="B13" s="7"/>
      <c r="C13" s="7"/>
      <c r="D13" s="10"/>
      <c r="E13" s="308"/>
      <c r="F13" s="308"/>
      <c r="G13" s="308"/>
      <c r="H13" s="308"/>
      <c r="I13" s="308"/>
      <c r="J13" s="308"/>
      <c r="K13" s="308"/>
      <c r="L13" s="7"/>
      <c r="M13" s="131" t="s">
        <v>205</v>
      </c>
      <c r="N13" s="7"/>
      <c r="O13" s="7"/>
    </row>
    <row r="14" spans="1:20" s="8" customFormat="1" ht="16.5" thickBot="1" x14ac:dyDescent="0.3">
      <c r="A14" s="7"/>
      <c r="B14" s="7"/>
      <c r="C14" s="7"/>
      <c r="D14" s="10"/>
      <c r="E14" s="7"/>
      <c r="F14" s="7"/>
      <c r="G14" s="7"/>
      <c r="H14" s="7"/>
      <c r="I14" s="7"/>
      <c r="J14" s="7"/>
      <c r="K14" s="7"/>
      <c r="L14" s="7"/>
      <c r="M14" s="9"/>
      <c r="N14" s="7"/>
      <c r="O14" s="7"/>
    </row>
    <row r="15" spans="1:20" s="8" customFormat="1" ht="16.5" thickBot="1" x14ac:dyDescent="0.3">
      <c r="A15" s="7"/>
      <c r="B15" s="7"/>
      <c r="C15" s="7"/>
      <c r="D15" s="11" t="s">
        <v>0</v>
      </c>
      <c r="E15" s="194" t="s">
        <v>2</v>
      </c>
      <c r="F15" s="194" t="s">
        <v>3</v>
      </c>
      <c r="G15" s="194" t="s">
        <v>4</v>
      </c>
      <c r="H15" s="194" t="s">
        <v>5</v>
      </c>
      <c r="I15" s="191" t="s">
        <v>6</v>
      </c>
      <c r="J15" s="192"/>
      <c r="K15" s="192"/>
      <c r="L15" s="193"/>
      <c r="M15" s="194" t="s">
        <v>7</v>
      </c>
      <c r="N15" s="7"/>
      <c r="O15" s="7"/>
    </row>
    <row r="16" spans="1:20" s="8" customFormat="1" ht="63.75" customHeight="1" thickBot="1" x14ac:dyDescent="0.3">
      <c r="A16" s="7"/>
      <c r="B16" s="7"/>
      <c r="C16" s="7"/>
      <c r="D16" s="12" t="s">
        <v>1</v>
      </c>
      <c r="E16" s="195"/>
      <c r="F16" s="195"/>
      <c r="G16" s="195"/>
      <c r="H16" s="195"/>
      <c r="I16" s="194" t="s">
        <v>8</v>
      </c>
      <c r="J16" s="241" t="s">
        <v>9</v>
      </c>
      <c r="K16" s="242"/>
      <c r="L16" s="13" t="s">
        <v>10</v>
      </c>
      <c r="M16" s="195"/>
      <c r="N16" s="7"/>
      <c r="O16" s="7"/>
    </row>
    <row r="17" spans="1:15" s="8" customFormat="1" ht="32.25" thickBot="1" x14ac:dyDescent="0.3">
      <c r="A17" s="7"/>
      <c r="B17" s="7"/>
      <c r="C17" s="7"/>
      <c r="D17" s="14"/>
      <c r="E17" s="196"/>
      <c r="F17" s="196"/>
      <c r="G17" s="196"/>
      <c r="H17" s="196"/>
      <c r="I17" s="196"/>
      <c r="J17" s="15"/>
      <c r="K17" s="16" t="s">
        <v>12</v>
      </c>
      <c r="L17" s="16" t="s">
        <v>11</v>
      </c>
      <c r="M17" s="196"/>
      <c r="N17" s="7"/>
      <c r="O17" s="7"/>
    </row>
    <row r="18" spans="1:15" s="8" customFormat="1" ht="15" customHeight="1" x14ac:dyDescent="0.25">
      <c r="A18" s="7"/>
      <c r="B18" s="7"/>
      <c r="C18" s="7"/>
      <c r="D18" s="194">
        <v>1</v>
      </c>
      <c r="E18" s="210" t="s">
        <v>13</v>
      </c>
      <c r="F18" s="13"/>
      <c r="G18" s="210" t="s">
        <v>14</v>
      </c>
      <c r="H18" s="17">
        <f>SUM(H19:H20)</f>
        <v>312</v>
      </c>
      <c r="I18" s="17">
        <f>SUM(I19:I20)</f>
        <v>0</v>
      </c>
      <c r="J18" s="17">
        <f>SUM(J19:J20)</f>
        <v>0</v>
      </c>
      <c r="K18" s="17">
        <f>SUM(K19:K20)</f>
        <v>0</v>
      </c>
      <c r="L18" s="17">
        <f>SUM(L19:L20)</f>
        <v>312</v>
      </c>
      <c r="M18" s="200" t="s">
        <v>188</v>
      </c>
      <c r="N18" s="7"/>
      <c r="O18" s="7"/>
    </row>
    <row r="19" spans="1:15" s="8" customFormat="1" ht="15" customHeight="1" x14ac:dyDescent="0.25">
      <c r="A19" s="7"/>
      <c r="B19" s="7"/>
      <c r="C19" s="7"/>
      <c r="D19" s="195"/>
      <c r="E19" s="198"/>
      <c r="F19" s="13">
        <v>2021</v>
      </c>
      <c r="G19" s="198"/>
      <c r="H19" s="18">
        <v>156</v>
      </c>
      <c r="I19" s="18"/>
      <c r="J19" s="18"/>
      <c r="K19" s="18" t="s">
        <v>165</v>
      </c>
      <c r="L19" s="18">
        <v>156</v>
      </c>
      <c r="M19" s="201"/>
      <c r="N19" s="7"/>
      <c r="O19" s="7"/>
    </row>
    <row r="20" spans="1:15" s="8" customFormat="1" ht="16.5" thickBot="1" x14ac:dyDescent="0.3">
      <c r="A20" s="7"/>
      <c r="B20" s="7"/>
      <c r="C20" s="7"/>
      <c r="D20" s="195"/>
      <c r="E20" s="198"/>
      <c r="F20" s="20">
        <v>2022</v>
      </c>
      <c r="G20" s="213"/>
      <c r="H20" s="21">
        <v>156</v>
      </c>
      <c r="I20" s="21"/>
      <c r="J20" s="21"/>
      <c r="K20" s="21" t="s">
        <v>165</v>
      </c>
      <c r="L20" s="21">
        <v>156</v>
      </c>
      <c r="M20" s="201"/>
      <c r="N20" s="7"/>
      <c r="O20" s="7"/>
    </row>
    <row r="21" spans="1:15" s="8" customFormat="1" ht="15.75" x14ac:dyDescent="0.25">
      <c r="A21" s="7"/>
      <c r="B21" s="7"/>
      <c r="C21" s="7"/>
      <c r="D21" s="195"/>
      <c r="E21" s="198"/>
      <c r="F21" s="13"/>
      <c r="G21" s="210" t="s">
        <v>15</v>
      </c>
      <c r="H21" s="17">
        <f>SUM(H22:H26)</f>
        <v>6041</v>
      </c>
      <c r="I21" s="17">
        <f>SUM(I22:I26)</f>
        <v>0</v>
      </c>
      <c r="J21" s="17">
        <f>SUM(J22:J26)</f>
        <v>0</v>
      </c>
      <c r="K21" s="17">
        <f>SUM(K22:K26)</f>
        <v>0</v>
      </c>
      <c r="L21" s="17">
        <f>SUM(L22:L26)</f>
        <v>6041</v>
      </c>
      <c r="M21" s="201"/>
      <c r="N21" s="7"/>
      <c r="O21" s="7"/>
    </row>
    <row r="22" spans="1:15" s="8" customFormat="1" ht="15.75" x14ac:dyDescent="0.25">
      <c r="A22" s="7"/>
      <c r="B22" s="7"/>
      <c r="C22" s="7"/>
      <c r="D22" s="195"/>
      <c r="E22" s="198"/>
      <c r="F22" s="13">
        <v>2021</v>
      </c>
      <c r="G22" s="198"/>
      <c r="H22" s="18">
        <v>702</v>
      </c>
      <c r="I22" s="18" t="s">
        <v>165</v>
      </c>
      <c r="J22" s="18" t="s">
        <v>165</v>
      </c>
      <c r="K22" s="18" t="s">
        <v>165</v>
      </c>
      <c r="L22" s="18">
        <v>702</v>
      </c>
      <c r="M22" s="201"/>
      <c r="N22" s="7"/>
      <c r="O22" s="7"/>
    </row>
    <row r="23" spans="1:15" s="8" customFormat="1" ht="15.75" x14ac:dyDescent="0.25">
      <c r="A23" s="7"/>
      <c r="B23" s="7"/>
      <c r="C23" s="7"/>
      <c r="D23" s="195"/>
      <c r="E23" s="198"/>
      <c r="F23" s="13">
        <v>2022</v>
      </c>
      <c r="G23" s="198"/>
      <c r="H23" s="18">
        <v>1771</v>
      </c>
      <c r="I23" s="18"/>
      <c r="J23" s="18" t="s">
        <v>165</v>
      </c>
      <c r="K23" s="18" t="s">
        <v>165</v>
      </c>
      <c r="L23" s="18">
        <v>1771</v>
      </c>
      <c r="M23" s="201"/>
      <c r="N23" s="7"/>
      <c r="O23" s="7"/>
    </row>
    <row r="24" spans="1:15" s="8" customFormat="1" ht="15.75" x14ac:dyDescent="0.25">
      <c r="A24" s="7"/>
      <c r="B24" s="7"/>
      <c r="C24" s="7"/>
      <c r="D24" s="195"/>
      <c r="E24" s="198"/>
      <c r="F24" s="13">
        <v>2023</v>
      </c>
      <c r="G24" s="198"/>
      <c r="H24" s="18">
        <v>783</v>
      </c>
      <c r="I24" s="18" t="s">
        <v>165</v>
      </c>
      <c r="J24" s="18" t="s">
        <v>165</v>
      </c>
      <c r="K24" s="18" t="s">
        <v>165</v>
      </c>
      <c r="L24" s="18">
        <v>783</v>
      </c>
      <c r="M24" s="201"/>
      <c r="N24" s="7"/>
      <c r="O24" s="7"/>
    </row>
    <row r="25" spans="1:15" s="8" customFormat="1" ht="15.75" x14ac:dyDescent="0.25">
      <c r="A25" s="7"/>
      <c r="B25" s="7"/>
      <c r="C25" s="7"/>
      <c r="D25" s="195"/>
      <c r="E25" s="198"/>
      <c r="F25" s="13">
        <v>2024</v>
      </c>
      <c r="G25" s="198"/>
      <c r="H25" s="18">
        <v>858</v>
      </c>
      <c r="I25" s="18" t="s">
        <v>165</v>
      </c>
      <c r="J25" s="18" t="s">
        <v>165</v>
      </c>
      <c r="K25" s="18" t="s">
        <v>165</v>
      </c>
      <c r="L25" s="18">
        <v>858</v>
      </c>
      <c r="M25" s="201"/>
      <c r="N25" s="7"/>
      <c r="O25" s="7"/>
    </row>
    <row r="26" spans="1:15" s="8" customFormat="1" ht="16.5" thickBot="1" x14ac:dyDescent="0.3">
      <c r="A26" s="7"/>
      <c r="B26" s="7"/>
      <c r="C26" s="7"/>
      <c r="D26" s="209"/>
      <c r="E26" s="199"/>
      <c r="F26" s="20">
        <v>2025</v>
      </c>
      <c r="G26" s="199"/>
      <c r="H26" s="22">
        <v>1927</v>
      </c>
      <c r="I26" s="22" t="s">
        <v>165</v>
      </c>
      <c r="J26" s="22" t="s">
        <v>165</v>
      </c>
      <c r="K26" s="22" t="s">
        <v>165</v>
      </c>
      <c r="L26" s="22">
        <v>1927</v>
      </c>
      <c r="M26" s="201"/>
      <c r="N26" s="7"/>
      <c r="O26" s="7"/>
    </row>
    <row r="27" spans="1:15" s="8" customFormat="1" ht="17.25" customHeight="1" x14ac:dyDescent="0.25">
      <c r="A27" s="7"/>
      <c r="B27" s="7"/>
      <c r="C27" s="7"/>
      <c r="D27" s="180">
        <v>2</v>
      </c>
      <c r="E27" s="185" t="s">
        <v>16</v>
      </c>
      <c r="F27" s="23"/>
      <c r="G27" s="185" t="s">
        <v>14</v>
      </c>
      <c r="H27" s="24">
        <f>SUM(H28:H29)</f>
        <v>9000</v>
      </c>
      <c r="I27" s="24">
        <f>SUM(I28:I29)</f>
        <v>0</v>
      </c>
      <c r="J27" s="24">
        <f>SUM(J28:J29)</f>
        <v>3600</v>
      </c>
      <c r="K27" s="24">
        <f>SUM(K28:K29)</f>
        <v>0</v>
      </c>
      <c r="L27" s="17">
        <f>SUM(L28:L29)</f>
        <v>5400</v>
      </c>
      <c r="M27" s="201"/>
      <c r="N27" s="7"/>
      <c r="O27" s="7"/>
    </row>
    <row r="28" spans="1:15" s="8" customFormat="1" ht="15.75" x14ac:dyDescent="0.25">
      <c r="A28" s="7"/>
      <c r="B28" s="7"/>
      <c r="C28" s="7"/>
      <c r="D28" s="211"/>
      <c r="E28" s="212"/>
      <c r="F28" s="25">
        <v>2021</v>
      </c>
      <c r="G28" s="212"/>
      <c r="H28" s="26">
        <v>4500</v>
      </c>
      <c r="I28" s="26" t="s">
        <v>165</v>
      </c>
      <c r="J28" s="26">
        <v>1800</v>
      </c>
      <c r="K28" s="26" t="s">
        <v>165</v>
      </c>
      <c r="L28" s="18">
        <v>2700</v>
      </c>
      <c r="M28" s="201"/>
      <c r="N28" s="7"/>
      <c r="O28" s="7"/>
    </row>
    <row r="29" spans="1:15" s="8" customFormat="1" ht="16.5" thickBot="1" x14ac:dyDescent="0.3">
      <c r="A29" s="7"/>
      <c r="B29" s="7"/>
      <c r="C29" s="7"/>
      <c r="D29" s="211"/>
      <c r="E29" s="212"/>
      <c r="F29" s="27">
        <v>2022</v>
      </c>
      <c r="G29" s="186"/>
      <c r="H29" s="28">
        <v>4500</v>
      </c>
      <c r="I29" s="28" t="s">
        <v>165</v>
      </c>
      <c r="J29" s="28">
        <v>1800</v>
      </c>
      <c r="K29" s="28" t="s">
        <v>165</v>
      </c>
      <c r="L29" s="22">
        <v>2700</v>
      </c>
      <c r="M29" s="201"/>
      <c r="N29" s="7"/>
      <c r="O29" s="7"/>
    </row>
    <row r="30" spans="1:15" s="8" customFormat="1" ht="20.25" customHeight="1" x14ac:dyDescent="0.25">
      <c r="A30" s="7"/>
      <c r="B30" s="7"/>
      <c r="C30" s="7"/>
      <c r="D30" s="211"/>
      <c r="E30" s="212"/>
      <c r="F30" s="25"/>
      <c r="G30" s="185" t="s">
        <v>15</v>
      </c>
      <c r="H30" s="24">
        <f>SUM(H31:H35)</f>
        <v>43500</v>
      </c>
      <c r="I30" s="24">
        <f>SUM(I31:I35)</f>
        <v>0</v>
      </c>
      <c r="J30" s="24">
        <f>SUM(J31:J35)</f>
        <v>5400</v>
      </c>
      <c r="K30" s="24">
        <f>SUM(K31:K35)</f>
        <v>0</v>
      </c>
      <c r="L30" s="24">
        <f>SUM(L31:L35)</f>
        <v>38100</v>
      </c>
      <c r="M30" s="201"/>
      <c r="N30" s="7"/>
      <c r="O30" s="7"/>
    </row>
    <row r="31" spans="1:15" s="8" customFormat="1" ht="15.75" x14ac:dyDescent="0.25">
      <c r="A31" s="7"/>
      <c r="B31" s="7"/>
      <c r="C31" s="7"/>
      <c r="D31" s="211"/>
      <c r="E31" s="212"/>
      <c r="F31" s="25">
        <v>2021</v>
      </c>
      <c r="G31" s="212"/>
      <c r="H31" s="26">
        <v>5000</v>
      </c>
      <c r="I31" s="26" t="s">
        <v>165</v>
      </c>
      <c r="J31" s="24" t="s">
        <v>17</v>
      </c>
      <c r="K31" s="24" t="s">
        <v>165</v>
      </c>
      <c r="L31" s="18">
        <v>5000</v>
      </c>
      <c r="M31" s="201"/>
      <c r="N31" s="7"/>
      <c r="O31" s="7"/>
    </row>
    <row r="32" spans="1:15" s="8" customFormat="1" ht="15.75" x14ac:dyDescent="0.25">
      <c r="A32" s="7"/>
      <c r="B32" s="7"/>
      <c r="C32" s="7"/>
      <c r="D32" s="211"/>
      <c r="E32" s="212"/>
      <c r="F32" s="25">
        <v>2022</v>
      </c>
      <c r="G32" s="212"/>
      <c r="H32" s="26">
        <v>5500</v>
      </c>
      <c r="I32" s="26" t="s">
        <v>165</v>
      </c>
      <c r="J32" s="24" t="s">
        <v>17</v>
      </c>
      <c r="K32" s="24" t="s">
        <v>165</v>
      </c>
      <c r="L32" s="18">
        <v>5500</v>
      </c>
      <c r="M32" s="201"/>
      <c r="N32" s="7"/>
      <c r="O32" s="7"/>
    </row>
    <row r="33" spans="1:15" s="8" customFormat="1" ht="15.75" x14ac:dyDescent="0.25">
      <c r="A33" s="7"/>
      <c r="B33" s="7"/>
      <c r="C33" s="7"/>
      <c r="D33" s="211"/>
      <c r="E33" s="212"/>
      <c r="F33" s="25">
        <v>2023</v>
      </c>
      <c r="G33" s="212"/>
      <c r="H33" s="26">
        <v>10500</v>
      </c>
      <c r="I33" s="26" t="s">
        <v>165</v>
      </c>
      <c r="J33" s="26">
        <v>1800</v>
      </c>
      <c r="K33" s="26" t="s">
        <v>165</v>
      </c>
      <c r="L33" s="18">
        <v>8700</v>
      </c>
      <c r="M33" s="201"/>
      <c r="N33" s="7"/>
      <c r="O33" s="7"/>
    </row>
    <row r="34" spans="1:15" s="8" customFormat="1" ht="15.75" x14ac:dyDescent="0.25">
      <c r="A34" s="7"/>
      <c r="B34" s="7"/>
      <c r="C34" s="7"/>
      <c r="D34" s="211"/>
      <c r="E34" s="212"/>
      <c r="F34" s="25">
        <v>2024</v>
      </c>
      <c r="G34" s="212"/>
      <c r="H34" s="26">
        <v>11000</v>
      </c>
      <c r="I34" s="26" t="s">
        <v>166</v>
      </c>
      <c r="J34" s="26">
        <v>1800</v>
      </c>
      <c r="K34" s="26" t="s">
        <v>166</v>
      </c>
      <c r="L34" s="18">
        <v>9200</v>
      </c>
      <c r="M34" s="201"/>
      <c r="N34" s="7"/>
      <c r="O34" s="7"/>
    </row>
    <row r="35" spans="1:15" s="8" customFormat="1" ht="16.5" thickBot="1" x14ac:dyDescent="0.3">
      <c r="A35" s="7"/>
      <c r="B35" s="7"/>
      <c r="C35" s="7"/>
      <c r="D35" s="181"/>
      <c r="E35" s="186"/>
      <c r="F35" s="27">
        <v>2025</v>
      </c>
      <c r="G35" s="186"/>
      <c r="H35" s="28">
        <v>11500</v>
      </c>
      <c r="I35" s="28" t="s">
        <v>165</v>
      </c>
      <c r="J35" s="28">
        <v>1800</v>
      </c>
      <c r="K35" s="28" t="s">
        <v>165</v>
      </c>
      <c r="L35" s="22">
        <v>9700</v>
      </c>
      <c r="M35" s="201"/>
      <c r="N35" s="7"/>
      <c r="O35" s="7"/>
    </row>
    <row r="36" spans="1:15" s="8" customFormat="1" ht="15" customHeight="1" x14ac:dyDescent="0.25">
      <c r="A36" s="7"/>
      <c r="B36" s="7"/>
      <c r="C36" s="7"/>
      <c r="D36" s="206">
        <v>3</v>
      </c>
      <c r="E36" s="197" t="s">
        <v>18</v>
      </c>
      <c r="F36" s="13"/>
      <c r="G36" s="197" t="s">
        <v>14</v>
      </c>
      <c r="H36" s="17">
        <f>SUM(H37)</f>
        <v>190</v>
      </c>
      <c r="I36" s="17">
        <f t="shared" ref="I36:K36" si="0">SUM(I37)</f>
        <v>0</v>
      </c>
      <c r="J36" s="17">
        <f t="shared" si="0"/>
        <v>0</v>
      </c>
      <c r="K36" s="17">
        <f t="shared" si="0"/>
        <v>0</v>
      </c>
      <c r="L36" s="17">
        <f>SUM(L37)</f>
        <v>190</v>
      </c>
      <c r="M36" s="201"/>
      <c r="N36" s="7"/>
      <c r="O36" s="7"/>
    </row>
    <row r="37" spans="1:15" s="8" customFormat="1" ht="16.5" thickBot="1" x14ac:dyDescent="0.3">
      <c r="A37" s="7"/>
      <c r="B37" s="7"/>
      <c r="C37" s="7"/>
      <c r="D37" s="195"/>
      <c r="E37" s="198"/>
      <c r="F37" s="20">
        <v>2021</v>
      </c>
      <c r="G37" s="213"/>
      <c r="H37" s="21">
        <v>190</v>
      </c>
      <c r="I37" s="21" t="s">
        <v>165</v>
      </c>
      <c r="J37" s="21" t="s">
        <v>165</v>
      </c>
      <c r="K37" s="21" t="s">
        <v>165</v>
      </c>
      <c r="L37" s="21">
        <v>190</v>
      </c>
      <c r="M37" s="201"/>
      <c r="N37" s="7"/>
      <c r="O37" s="7"/>
    </row>
    <row r="38" spans="1:15" s="8" customFormat="1" ht="15.75" x14ac:dyDescent="0.25">
      <c r="A38" s="7"/>
      <c r="B38" s="7"/>
      <c r="C38" s="7"/>
      <c r="D38" s="195"/>
      <c r="E38" s="198"/>
      <c r="F38" s="13"/>
      <c r="G38" s="210" t="s">
        <v>19</v>
      </c>
      <c r="H38" s="17">
        <f>SUM(H39:H43)</f>
        <v>3500</v>
      </c>
      <c r="I38" s="17">
        <f t="shared" ref="I38:L38" si="1">SUM(I39:I43)</f>
        <v>0</v>
      </c>
      <c r="J38" s="17">
        <f t="shared" si="1"/>
        <v>2000</v>
      </c>
      <c r="K38" s="17">
        <f t="shared" si="1"/>
        <v>0</v>
      </c>
      <c r="L38" s="17">
        <f t="shared" si="1"/>
        <v>1500</v>
      </c>
      <c r="M38" s="201"/>
      <c r="N38" s="7"/>
      <c r="O38" s="7"/>
    </row>
    <row r="39" spans="1:15" s="8" customFormat="1" ht="15.75" x14ac:dyDescent="0.25">
      <c r="A39" s="7"/>
      <c r="B39" s="7"/>
      <c r="C39" s="7"/>
      <c r="D39" s="195"/>
      <c r="E39" s="198"/>
      <c r="F39" s="13">
        <v>2021</v>
      </c>
      <c r="G39" s="198"/>
      <c r="H39" s="18">
        <v>600</v>
      </c>
      <c r="I39" s="18" t="s">
        <v>165</v>
      </c>
      <c r="J39" s="18">
        <v>300</v>
      </c>
      <c r="K39" s="18" t="s">
        <v>165</v>
      </c>
      <c r="L39" s="18">
        <v>300</v>
      </c>
      <c r="M39" s="201"/>
      <c r="N39" s="7"/>
      <c r="O39" s="7"/>
    </row>
    <row r="40" spans="1:15" s="8" customFormat="1" ht="15.75" x14ac:dyDescent="0.25">
      <c r="A40" s="7"/>
      <c r="B40" s="7"/>
      <c r="C40" s="7"/>
      <c r="D40" s="195"/>
      <c r="E40" s="198"/>
      <c r="F40" s="13">
        <v>2022</v>
      </c>
      <c r="G40" s="198"/>
      <c r="H40" s="18">
        <v>650</v>
      </c>
      <c r="I40" s="18" t="s">
        <v>165</v>
      </c>
      <c r="J40" s="18">
        <v>350</v>
      </c>
      <c r="K40" s="18" t="s">
        <v>165</v>
      </c>
      <c r="L40" s="18">
        <v>300</v>
      </c>
      <c r="M40" s="201"/>
      <c r="N40" s="7"/>
      <c r="O40" s="7"/>
    </row>
    <row r="41" spans="1:15" s="8" customFormat="1" ht="15.75" x14ac:dyDescent="0.25">
      <c r="A41" s="7"/>
      <c r="B41" s="7"/>
      <c r="C41" s="7"/>
      <c r="D41" s="195"/>
      <c r="E41" s="198"/>
      <c r="F41" s="13">
        <v>2023</v>
      </c>
      <c r="G41" s="198"/>
      <c r="H41" s="18">
        <v>700</v>
      </c>
      <c r="I41" s="18" t="s">
        <v>165</v>
      </c>
      <c r="J41" s="18">
        <v>400</v>
      </c>
      <c r="K41" s="18" t="s">
        <v>165</v>
      </c>
      <c r="L41" s="18">
        <v>300</v>
      </c>
      <c r="M41" s="201"/>
      <c r="N41" s="7"/>
      <c r="O41" s="7"/>
    </row>
    <row r="42" spans="1:15" s="8" customFormat="1" ht="15.75" x14ac:dyDescent="0.25">
      <c r="A42" s="7"/>
      <c r="B42" s="7"/>
      <c r="C42" s="7"/>
      <c r="D42" s="195"/>
      <c r="E42" s="198"/>
      <c r="F42" s="13">
        <v>2024</v>
      </c>
      <c r="G42" s="198"/>
      <c r="H42" s="18">
        <v>750</v>
      </c>
      <c r="I42" s="18" t="s">
        <v>165</v>
      </c>
      <c r="J42" s="18">
        <v>450</v>
      </c>
      <c r="K42" s="18" t="s">
        <v>165</v>
      </c>
      <c r="L42" s="18">
        <v>300</v>
      </c>
      <c r="M42" s="201"/>
      <c r="N42" s="7"/>
      <c r="O42" s="7"/>
    </row>
    <row r="43" spans="1:15" s="8" customFormat="1" ht="16.5" thickBot="1" x14ac:dyDescent="0.3">
      <c r="A43" s="7"/>
      <c r="B43" s="7"/>
      <c r="C43" s="7"/>
      <c r="D43" s="196"/>
      <c r="E43" s="213"/>
      <c r="F43" s="16">
        <v>2025</v>
      </c>
      <c r="G43" s="213"/>
      <c r="H43" s="21">
        <v>800</v>
      </c>
      <c r="I43" s="21" t="s">
        <v>165</v>
      </c>
      <c r="J43" s="21">
        <v>500</v>
      </c>
      <c r="K43" s="21" t="s">
        <v>165</v>
      </c>
      <c r="L43" s="21">
        <v>300</v>
      </c>
      <c r="M43" s="201"/>
      <c r="N43" s="7"/>
      <c r="O43" s="7"/>
    </row>
    <row r="44" spans="1:15" s="8" customFormat="1" ht="15" customHeight="1" x14ac:dyDescent="0.25">
      <c r="A44" s="7"/>
      <c r="B44" s="7"/>
      <c r="C44" s="7"/>
      <c r="D44" s="194">
        <v>4</v>
      </c>
      <c r="E44" s="210" t="s">
        <v>20</v>
      </c>
      <c r="F44" s="13"/>
      <c r="G44" s="210" t="s">
        <v>14</v>
      </c>
      <c r="H44" s="17">
        <f>SUM(H45:H46)</f>
        <v>4600</v>
      </c>
      <c r="I44" s="17">
        <f t="shared" ref="I44:K44" si="2">SUM(I45:I46)</f>
        <v>0</v>
      </c>
      <c r="J44" s="17">
        <f>SUM(J45:J46)</f>
        <v>2300</v>
      </c>
      <c r="K44" s="17">
        <f t="shared" si="2"/>
        <v>0</v>
      </c>
      <c r="L44" s="17">
        <f>SUM(L45:L46)</f>
        <v>2300</v>
      </c>
      <c r="M44" s="201"/>
      <c r="N44" s="7"/>
      <c r="O44" s="7"/>
    </row>
    <row r="45" spans="1:15" s="8" customFormat="1" ht="15.75" x14ac:dyDescent="0.25">
      <c r="A45" s="7"/>
      <c r="B45" s="7"/>
      <c r="C45" s="7"/>
      <c r="D45" s="195"/>
      <c r="E45" s="198"/>
      <c r="F45" s="13">
        <v>2021</v>
      </c>
      <c r="G45" s="198"/>
      <c r="H45" s="18">
        <v>2300</v>
      </c>
      <c r="I45" s="18" t="s">
        <v>165</v>
      </c>
      <c r="J45" s="18">
        <v>1150</v>
      </c>
      <c r="K45" s="18" t="s">
        <v>165</v>
      </c>
      <c r="L45" s="18">
        <v>1150</v>
      </c>
      <c r="M45" s="201"/>
      <c r="N45" s="7"/>
      <c r="O45" s="7"/>
    </row>
    <row r="46" spans="1:15" s="8" customFormat="1" ht="16.5" thickBot="1" x14ac:dyDescent="0.3">
      <c r="A46" s="7"/>
      <c r="B46" s="7"/>
      <c r="C46" s="7"/>
      <c r="D46" s="196"/>
      <c r="E46" s="213"/>
      <c r="F46" s="16">
        <v>2022</v>
      </c>
      <c r="G46" s="213"/>
      <c r="H46" s="21">
        <v>2300</v>
      </c>
      <c r="I46" s="21" t="s">
        <v>165</v>
      </c>
      <c r="J46" s="21">
        <v>1150</v>
      </c>
      <c r="K46" s="21" t="s">
        <v>165</v>
      </c>
      <c r="L46" s="21">
        <v>1150</v>
      </c>
      <c r="M46" s="201"/>
      <c r="N46" s="7"/>
      <c r="O46" s="7"/>
    </row>
    <row r="47" spans="1:15" s="8" customFormat="1" ht="15.75" x14ac:dyDescent="0.25">
      <c r="A47" s="7"/>
      <c r="B47" s="7"/>
      <c r="C47" s="7"/>
      <c r="D47" s="194">
        <v>5</v>
      </c>
      <c r="E47" s="210" t="s">
        <v>21</v>
      </c>
      <c r="F47" s="13"/>
      <c r="G47" s="210" t="s">
        <v>15</v>
      </c>
      <c r="H47" s="17">
        <f>SUM(H48:H52)</f>
        <v>53</v>
      </c>
      <c r="I47" s="17">
        <f t="shared" ref="I47:L47" si="3">SUM(I48:I52)</f>
        <v>0</v>
      </c>
      <c r="J47" s="17">
        <f t="shared" si="3"/>
        <v>0</v>
      </c>
      <c r="K47" s="17">
        <f t="shared" si="3"/>
        <v>0</v>
      </c>
      <c r="L47" s="17">
        <f t="shared" si="3"/>
        <v>53</v>
      </c>
      <c r="M47" s="201"/>
      <c r="N47" s="7"/>
      <c r="O47" s="7"/>
    </row>
    <row r="48" spans="1:15" s="8" customFormat="1" ht="15.75" x14ac:dyDescent="0.25">
      <c r="A48" s="7"/>
      <c r="B48" s="7"/>
      <c r="C48" s="7"/>
      <c r="D48" s="195"/>
      <c r="E48" s="198"/>
      <c r="F48" s="13">
        <v>2021</v>
      </c>
      <c r="G48" s="198"/>
      <c r="H48" s="18">
        <v>9.6</v>
      </c>
      <c r="I48" s="18" t="s">
        <v>165</v>
      </c>
      <c r="J48" s="18" t="s">
        <v>165</v>
      </c>
      <c r="K48" s="18" t="s">
        <v>165</v>
      </c>
      <c r="L48" s="18">
        <v>9.6</v>
      </c>
      <c r="M48" s="201"/>
      <c r="N48" s="7"/>
      <c r="O48" s="7"/>
    </row>
    <row r="49" spans="1:15" s="8" customFormat="1" ht="15.75" x14ac:dyDescent="0.25">
      <c r="A49" s="7"/>
      <c r="B49" s="7"/>
      <c r="C49" s="7"/>
      <c r="D49" s="195"/>
      <c r="E49" s="198"/>
      <c r="F49" s="13">
        <v>2022</v>
      </c>
      <c r="G49" s="198"/>
      <c r="H49" s="18">
        <v>10.1</v>
      </c>
      <c r="I49" s="18" t="s">
        <v>165</v>
      </c>
      <c r="J49" s="18" t="s">
        <v>165</v>
      </c>
      <c r="K49" s="18" t="s">
        <v>165</v>
      </c>
      <c r="L49" s="18">
        <v>10.1</v>
      </c>
      <c r="M49" s="201"/>
      <c r="N49" s="7"/>
      <c r="O49" s="7"/>
    </row>
    <row r="50" spans="1:15" s="8" customFormat="1" ht="15.75" x14ac:dyDescent="0.25">
      <c r="A50" s="7"/>
      <c r="B50" s="7"/>
      <c r="C50" s="7"/>
      <c r="D50" s="195"/>
      <c r="E50" s="198"/>
      <c r="F50" s="13">
        <v>2023</v>
      </c>
      <c r="G50" s="198"/>
      <c r="H50" s="18">
        <v>10.6</v>
      </c>
      <c r="I50" s="18" t="s">
        <v>165</v>
      </c>
      <c r="J50" s="18" t="s">
        <v>165</v>
      </c>
      <c r="K50" s="18" t="s">
        <v>165</v>
      </c>
      <c r="L50" s="18">
        <v>10.6</v>
      </c>
      <c r="M50" s="201"/>
      <c r="N50" s="7"/>
      <c r="O50" s="7"/>
    </row>
    <row r="51" spans="1:15" s="8" customFormat="1" ht="15.75" x14ac:dyDescent="0.25">
      <c r="A51" s="7"/>
      <c r="B51" s="7"/>
      <c r="C51" s="7"/>
      <c r="D51" s="195"/>
      <c r="E51" s="198"/>
      <c r="F51" s="13">
        <v>2024</v>
      </c>
      <c r="G51" s="198"/>
      <c r="H51" s="18">
        <v>11.1</v>
      </c>
      <c r="I51" s="18" t="s">
        <v>165</v>
      </c>
      <c r="J51" s="18" t="s">
        <v>165</v>
      </c>
      <c r="K51" s="18" t="s">
        <v>165</v>
      </c>
      <c r="L51" s="18">
        <v>11.1</v>
      </c>
      <c r="M51" s="201"/>
      <c r="N51" s="7"/>
      <c r="O51" s="7"/>
    </row>
    <row r="52" spans="1:15" s="8" customFormat="1" ht="16.5" thickBot="1" x14ac:dyDescent="0.3">
      <c r="A52" s="7"/>
      <c r="B52" s="7"/>
      <c r="C52" s="7"/>
      <c r="D52" s="196"/>
      <c r="E52" s="213"/>
      <c r="F52" s="13">
        <v>2025</v>
      </c>
      <c r="G52" s="198"/>
      <c r="H52" s="18">
        <v>11.6</v>
      </c>
      <c r="I52" s="18" t="s">
        <v>165</v>
      </c>
      <c r="J52" s="18" t="s">
        <v>165</v>
      </c>
      <c r="K52" s="18" t="s">
        <v>165</v>
      </c>
      <c r="L52" s="21">
        <v>11.6</v>
      </c>
      <c r="M52" s="202"/>
      <c r="N52" s="7"/>
      <c r="O52" s="7"/>
    </row>
    <row r="53" spans="1:15" s="8" customFormat="1" ht="19.5" customHeight="1" x14ac:dyDescent="0.25">
      <c r="A53" s="7"/>
      <c r="B53" s="7"/>
      <c r="C53" s="7"/>
      <c r="D53" s="194">
        <v>6</v>
      </c>
      <c r="E53" s="214" t="s">
        <v>217</v>
      </c>
      <c r="F53" s="29"/>
      <c r="G53" s="197" t="s">
        <v>167</v>
      </c>
      <c r="H53" s="30">
        <f>SUM(H54:H58)</f>
        <v>359400</v>
      </c>
      <c r="I53" s="30">
        <f t="shared" ref="I53:L53" si="4">SUM(I54:I58)</f>
        <v>0</v>
      </c>
      <c r="J53" s="30">
        <f t="shared" si="4"/>
        <v>359400</v>
      </c>
      <c r="K53" s="30">
        <f t="shared" si="4"/>
        <v>0</v>
      </c>
      <c r="L53" s="30">
        <f t="shared" si="4"/>
        <v>0</v>
      </c>
      <c r="M53" s="194" t="s">
        <v>23</v>
      </c>
      <c r="N53" s="7"/>
      <c r="O53" s="7"/>
    </row>
    <row r="54" spans="1:15" s="8" customFormat="1" ht="15" customHeight="1" x14ac:dyDescent="0.25">
      <c r="A54" s="7"/>
      <c r="B54" s="7"/>
      <c r="C54" s="7"/>
      <c r="D54" s="195"/>
      <c r="E54" s="215"/>
      <c r="F54" s="31">
        <v>2021</v>
      </c>
      <c r="G54" s="198"/>
      <c r="H54" s="18">
        <v>68300</v>
      </c>
      <c r="I54" s="18" t="s">
        <v>165</v>
      </c>
      <c r="J54" s="26">
        <v>68300</v>
      </c>
      <c r="K54" s="26" t="s">
        <v>165</v>
      </c>
      <c r="L54" s="26" t="s">
        <v>165</v>
      </c>
      <c r="M54" s="195"/>
      <c r="N54" s="7"/>
      <c r="O54" s="7"/>
    </row>
    <row r="55" spans="1:15" s="8" customFormat="1" ht="15.75" x14ac:dyDescent="0.25">
      <c r="A55" s="7"/>
      <c r="B55" s="7"/>
      <c r="C55" s="7"/>
      <c r="D55" s="195"/>
      <c r="E55" s="215"/>
      <c r="F55" s="31">
        <v>2022</v>
      </c>
      <c r="G55" s="198"/>
      <c r="H55" s="18">
        <v>71700</v>
      </c>
      <c r="I55" s="18" t="s">
        <v>165</v>
      </c>
      <c r="J55" s="26">
        <v>71700</v>
      </c>
      <c r="K55" s="26" t="s">
        <v>165</v>
      </c>
      <c r="L55" s="26" t="s">
        <v>165</v>
      </c>
      <c r="M55" s="195"/>
      <c r="N55" s="7"/>
      <c r="O55" s="7"/>
    </row>
    <row r="56" spans="1:15" s="8" customFormat="1" ht="15.75" x14ac:dyDescent="0.25">
      <c r="A56" s="7"/>
      <c r="B56" s="7"/>
      <c r="C56" s="7"/>
      <c r="D56" s="195"/>
      <c r="E56" s="215"/>
      <c r="F56" s="31">
        <v>2023</v>
      </c>
      <c r="G56" s="198"/>
      <c r="H56" s="18">
        <v>75300</v>
      </c>
      <c r="I56" s="18" t="s">
        <v>165</v>
      </c>
      <c r="J56" s="26">
        <v>75300</v>
      </c>
      <c r="K56" s="26" t="s">
        <v>165</v>
      </c>
      <c r="L56" s="26" t="s">
        <v>165</v>
      </c>
      <c r="M56" s="195"/>
      <c r="N56" s="7"/>
      <c r="O56" s="7"/>
    </row>
    <row r="57" spans="1:15" s="8" customFormat="1" ht="15.75" x14ac:dyDescent="0.25">
      <c r="A57" s="7"/>
      <c r="B57" s="7"/>
      <c r="C57" s="7"/>
      <c r="D57" s="195"/>
      <c r="E57" s="215"/>
      <c r="F57" s="31">
        <v>2024</v>
      </c>
      <c r="G57" s="198"/>
      <c r="H57" s="18">
        <v>79100</v>
      </c>
      <c r="I57" s="18" t="s">
        <v>165</v>
      </c>
      <c r="J57" s="26">
        <v>79100</v>
      </c>
      <c r="K57" s="26" t="s">
        <v>165</v>
      </c>
      <c r="L57" s="26" t="s">
        <v>165</v>
      </c>
      <c r="M57" s="195"/>
      <c r="N57" s="7"/>
      <c r="O57" s="7"/>
    </row>
    <row r="58" spans="1:15" s="8" customFormat="1" ht="16.5" thickBot="1" x14ac:dyDescent="0.3">
      <c r="A58" s="7"/>
      <c r="B58" s="7"/>
      <c r="C58" s="7"/>
      <c r="D58" s="196"/>
      <c r="E58" s="216"/>
      <c r="F58" s="32">
        <v>2025</v>
      </c>
      <c r="G58" s="199"/>
      <c r="H58" s="22">
        <v>65000</v>
      </c>
      <c r="I58" s="22" t="s">
        <v>165</v>
      </c>
      <c r="J58" s="28">
        <v>65000</v>
      </c>
      <c r="K58" s="28" t="s">
        <v>165</v>
      </c>
      <c r="L58" s="28" t="s">
        <v>165</v>
      </c>
      <c r="M58" s="195"/>
      <c r="N58" s="7"/>
      <c r="O58" s="7"/>
    </row>
    <row r="59" spans="1:15" s="8" customFormat="1" ht="15.75" x14ac:dyDescent="0.25">
      <c r="A59" s="7"/>
      <c r="B59" s="7"/>
      <c r="C59" s="7"/>
      <c r="D59" s="194">
        <v>7</v>
      </c>
      <c r="E59" s="203" t="s">
        <v>24</v>
      </c>
      <c r="F59" s="29"/>
      <c r="G59" s="206" t="s">
        <v>22</v>
      </c>
      <c r="H59" s="30">
        <f t="shared" ref="H59" si="5">SUM(H60:H64)</f>
        <v>0</v>
      </c>
      <c r="I59" s="30">
        <f t="shared" ref="I59:L59" si="6">SUM(I60:I64)</f>
        <v>0</v>
      </c>
      <c r="J59" s="30">
        <f t="shared" si="6"/>
        <v>0</v>
      </c>
      <c r="K59" s="30">
        <f t="shared" si="6"/>
        <v>0</v>
      </c>
      <c r="L59" s="30">
        <f t="shared" si="6"/>
        <v>0</v>
      </c>
      <c r="M59" s="195"/>
      <c r="N59" s="7"/>
      <c r="O59" s="7"/>
    </row>
    <row r="60" spans="1:15" s="8" customFormat="1" ht="15.75" x14ac:dyDescent="0.25">
      <c r="A60" s="7"/>
      <c r="B60" s="7"/>
      <c r="C60" s="7"/>
      <c r="D60" s="195"/>
      <c r="E60" s="204"/>
      <c r="F60" s="31">
        <v>2021</v>
      </c>
      <c r="G60" s="195"/>
      <c r="H60" s="207" t="s">
        <v>195</v>
      </c>
      <c r="I60" s="18" t="s">
        <v>165</v>
      </c>
      <c r="J60" s="18" t="s">
        <v>165</v>
      </c>
      <c r="K60" s="18" t="s">
        <v>165</v>
      </c>
      <c r="L60" s="207" t="s">
        <v>195</v>
      </c>
      <c r="M60" s="195"/>
      <c r="N60" s="7"/>
      <c r="O60" s="7"/>
    </row>
    <row r="61" spans="1:15" s="8" customFormat="1" ht="15.75" x14ac:dyDescent="0.25">
      <c r="A61" s="7"/>
      <c r="B61" s="7"/>
      <c r="C61" s="7"/>
      <c r="D61" s="195"/>
      <c r="E61" s="204"/>
      <c r="F61" s="31">
        <v>2022</v>
      </c>
      <c r="G61" s="195"/>
      <c r="H61" s="207"/>
      <c r="I61" s="18" t="s">
        <v>165</v>
      </c>
      <c r="J61" s="18" t="s">
        <v>165</v>
      </c>
      <c r="K61" s="18" t="s">
        <v>165</v>
      </c>
      <c r="L61" s="207"/>
      <c r="M61" s="195"/>
      <c r="N61" s="7"/>
      <c r="O61" s="7"/>
    </row>
    <row r="62" spans="1:15" s="8" customFormat="1" ht="15.75" x14ac:dyDescent="0.25">
      <c r="A62" s="7"/>
      <c r="B62" s="7"/>
      <c r="C62" s="7"/>
      <c r="D62" s="195"/>
      <c r="E62" s="204"/>
      <c r="F62" s="31">
        <v>2023</v>
      </c>
      <c r="G62" s="195"/>
      <c r="H62" s="207"/>
      <c r="I62" s="18" t="s">
        <v>165</v>
      </c>
      <c r="J62" s="18" t="s">
        <v>165</v>
      </c>
      <c r="K62" s="18" t="s">
        <v>165</v>
      </c>
      <c r="L62" s="207"/>
      <c r="M62" s="195"/>
      <c r="N62" s="7"/>
      <c r="O62" s="7"/>
    </row>
    <row r="63" spans="1:15" s="8" customFormat="1" ht="15.75" x14ac:dyDescent="0.25">
      <c r="A63" s="7"/>
      <c r="B63" s="7"/>
      <c r="C63" s="7"/>
      <c r="D63" s="195"/>
      <c r="E63" s="204"/>
      <c r="F63" s="31">
        <v>2024</v>
      </c>
      <c r="G63" s="195"/>
      <c r="H63" s="207"/>
      <c r="I63" s="18" t="s">
        <v>165</v>
      </c>
      <c r="J63" s="18" t="s">
        <v>165</v>
      </c>
      <c r="K63" s="18" t="s">
        <v>165</v>
      </c>
      <c r="L63" s="207"/>
      <c r="M63" s="195"/>
      <c r="N63" s="7"/>
      <c r="O63" s="7"/>
    </row>
    <row r="64" spans="1:15" s="8" customFormat="1" ht="16.5" thickBot="1" x14ac:dyDescent="0.3">
      <c r="A64" s="7"/>
      <c r="B64" s="7"/>
      <c r="C64" s="7"/>
      <c r="D64" s="196"/>
      <c r="E64" s="205"/>
      <c r="F64" s="32">
        <v>2025</v>
      </c>
      <c r="G64" s="196"/>
      <c r="H64" s="208"/>
      <c r="I64" s="22" t="s">
        <v>165</v>
      </c>
      <c r="J64" s="22" t="s">
        <v>165</v>
      </c>
      <c r="K64" s="22" t="s">
        <v>165</v>
      </c>
      <c r="L64" s="208"/>
      <c r="M64" s="196"/>
      <c r="N64" s="7"/>
      <c r="O64" s="7"/>
    </row>
    <row r="65" spans="1:15" s="8" customFormat="1" ht="15" customHeight="1" x14ac:dyDescent="0.25">
      <c r="A65" s="7"/>
      <c r="B65" s="7"/>
      <c r="C65" s="7"/>
      <c r="D65" s="194">
        <v>8</v>
      </c>
      <c r="E65" s="221" t="s">
        <v>218</v>
      </c>
      <c r="F65" s="13"/>
      <c r="G65" s="210" t="s">
        <v>25</v>
      </c>
      <c r="H65" s="33">
        <f>SUM(H66:H70)</f>
        <v>9500</v>
      </c>
      <c r="I65" s="33">
        <f>SUM(I66:I70)</f>
        <v>0</v>
      </c>
      <c r="J65" s="33">
        <f>SUM(J66:J70)</f>
        <v>9500</v>
      </c>
      <c r="K65" s="33">
        <f>SUM(K66:K70)</f>
        <v>0</v>
      </c>
      <c r="L65" s="33">
        <f>SUM(L66:L70)</f>
        <v>0</v>
      </c>
      <c r="M65" s="194" t="s">
        <v>26</v>
      </c>
      <c r="N65" s="7"/>
      <c r="O65" s="7"/>
    </row>
    <row r="66" spans="1:15" s="8" customFormat="1" ht="15.75" x14ac:dyDescent="0.25">
      <c r="A66" s="7"/>
      <c r="B66" s="7"/>
      <c r="C66" s="7"/>
      <c r="D66" s="195"/>
      <c r="E66" s="222"/>
      <c r="F66" s="13">
        <v>2021</v>
      </c>
      <c r="G66" s="198"/>
      <c r="H66" s="34">
        <v>3500</v>
      </c>
      <c r="I66" s="34" t="s">
        <v>165</v>
      </c>
      <c r="J66" s="34">
        <v>3500</v>
      </c>
      <c r="K66" s="34" t="s">
        <v>165</v>
      </c>
      <c r="L66" s="34" t="s">
        <v>165</v>
      </c>
      <c r="M66" s="195"/>
      <c r="N66" s="7"/>
      <c r="O66" s="7"/>
    </row>
    <row r="67" spans="1:15" s="8" customFormat="1" ht="15.75" x14ac:dyDescent="0.25">
      <c r="A67" s="7"/>
      <c r="B67" s="7"/>
      <c r="C67" s="7"/>
      <c r="D67" s="195"/>
      <c r="E67" s="222"/>
      <c r="F67" s="13">
        <v>2022</v>
      </c>
      <c r="G67" s="198"/>
      <c r="H67" s="34">
        <v>2000</v>
      </c>
      <c r="I67" s="34" t="s">
        <v>165</v>
      </c>
      <c r="J67" s="34">
        <v>2000</v>
      </c>
      <c r="K67" s="34" t="s">
        <v>165</v>
      </c>
      <c r="L67" s="34" t="s">
        <v>165</v>
      </c>
      <c r="M67" s="195"/>
      <c r="N67" s="7"/>
      <c r="O67" s="7"/>
    </row>
    <row r="68" spans="1:15" s="8" customFormat="1" ht="15.75" x14ac:dyDescent="0.25">
      <c r="A68" s="7"/>
      <c r="B68" s="7"/>
      <c r="C68" s="7"/>
      <c r="D68" s="195"/>
      <c r="E68" s="222"/>
      <c r="F68" s="13">
        <v>2023</v>
      </c>
      <c r="G68" s="198"/>
      <c r="H68" s="34">
        <v>2000</v>
      </c>
      <c r="I68" s="34" t="s">
        <v>165</v>
      </c>
      <c r="J68" s="34">
        <v>2000</v>
      </c>
      <c r="K68" s="34" t="s">
        <v>165</v>
      </c>
      <c r="L68" s="34" t="s">
        <v>165</v>
      </c>
      <c r="M68" s="195"/>
      <c r="N68" s="7"/>
      <c r="O68" s="7"/>
    </row>
    <row r="69" spans="1:15" s="8" customFormat="1" ht="15.75" x14ac:dyDescent="0.25">
      <c r="A69" s="7"/>
      <c r="B69" s="7"/>
      <c r="C69" s="7"/>
      <c r="D69" s="195"/>
      <c r="E69" s="222"/>
      <c r="F69" s="13">
        <v>2024</v>
      </c>
      <c r="G69" s="198"/>
      <c r="H69" s="34">
        <v>1000</v>
      </c>
      <c r="I69" s="34" t="s">
        <v>165</v>
      </c>
      <c r="J69" s="34">
        <v>1000</v>
      </c>
      <c r="K69" s="34" t="s">
        <v>165</v>
      </c>
      <c r="L69" s="34" t="s">
        <v>166</v>
      </c>
      <c r="M69" s="195"/>
      <c r="N69" s="7"/>
      <c r="O69" s="7"/>
    </row>
    <row r="70" spans="1:15" s="8" customFormat="1" ht="16.5" thickBot="1" x14ac:dyDescent="0.3">
      <c r="A70" s="7"/>
      <c r="B70" s="7"/>
      <c r="C70" s="7"/>
      <c r="D70" s="196"/>
      <c r="E70" s="223"/>
      <c r="F70" s="16">
        <v>2025</v>
      </c>
      <c r="G70" s="213"/>
      <c r="H70" s="35">
        <v>1000</v>
      </c>
      <c r="I70" s="35" t="s">
        <v>165</v>
      </c>
      <c r="J70" s="35">
        <v>1000</v>
      </c>
      <c r="K70" s="36" t="s">
        <v>165</v>
      </c>
      <c r="L70" s="36" t="s">
        <v>165</v>
      </c>
      <c r="M70" s="196"/>
      <c r="N70" s="7"/>
      <c r="O70" s="7"/>
    </row>
    <row r="71" spans="1:15" s="8" customFormat="1" ht="15" customHeight="1" x14ac:dyDescent="0.25">
      <c r="A71" s="7"/>
      <c r="B71" s="7"/>
      <c r="C71" s="7"/>
      <c r="D71" s="194">
        <v>9</v>
      </c>
      <c r="E71" s="210" t="s">
        <v>27</v>
      </c>
      <c r="F71" s="13"/>
      <c r="G71" s="210" t="s">
        <v>28</v>
      </c>
      <c r="H71" s="17">
        <f>SUM(H72:H76)</f>
        <v>96</v>
      </c>
      <c r="I71" s="17">
        <f>SUM(I72:I76)</f>
        <v>0</v>
      </c>
      <c r="J71" s="37">
        <f>SUM(J72:J76)</f>
        <v>0</v>
      </c>
      <c r="K71" s="17">
        <f>SUM(K72:K76)</f>
        <v>0</v>
      </c>
      <c r="L71" s="17">
        <f>SUM(L72:L76)</f>
        <v>96</v>
      </c>
      <c r="M71" s="194" t="s">
        <v>29</v>
      </c>
      <c r="N71" s="7"/>
      <c r="O71" s="7"/>
    </row>
    <row r="72" spans="1:15" s="8" customFormat="1" ht="15.75" x14ac:dyDescent="0.25">
      <c r="A72" s="7"/>
      <c r="B72" s="7"/>
      <c r="C72" s="7"/>
      <c r="D72" s="195"/>
      <c r="E72" s="198"/>
      <c r="F72" s="13">
        <v>2021</v>
      </c>
      <c r="G72" s="198"/>
      <c r="H72" s="18">
        <v>19</v>
      </c>
      <c r="I72" s="18"/>
      <c r="J72" s="18"/>
      <c r="K72" s="18"/>
      <c r="L72" s="18">
        <v>19</v>
      </c>
      <c r="M72" s="195"/>
      <c r="N72" s="7"/>
      <c r="O72" s="7"/>
    </row>
    <row r="73" spans="1:15" s="8" customFormat="1" ht="15.75" x14ac:dyDescent="0.25">
      <c r="A73" s="7"/>
      <c r="B73" s="7"/>
      <c r="C73" s="7"/>
      <c r="D73" s="195"/>
      <c r="E73" s="198"/>
      <c r="F73" s="13">
        <v>2022</v>
      </c>
      <c r="G73" s="198"/>
      <c r="H73" s="18">
        <v>19.2</v>
      </c>
      <c r="I73" s="18"/>
      <c r="J73" s="18"/>
      <c r="K73" s="18"/>
      <c r="L73" s="18">
        <v>19.2</v>
      </c>
      <c r="M73" s="195"/>
      <c r="N73" s="7"/>
      <c r="O73" s="7"/>
    </row>
    <row r="74" spans="1:15" s="8" customFormat="1" ht="15.75" x14ac:dyDescent="0.25">
      <c r="A74" s="7"/>
      <c r="B74" s="7"/>
      <c r="C74" s="7"/>
      <c r="D74" s="195"/>
      <c r="E74" s="198"/>
      <c r="F74" s="13">
        <v>2023</v>
      </c>
      <c r="G74" s="198"/>
      <c r="H74" s="18">
        <v>19.2</v>
      </c>
      <c r="I74" s="18"/>
      <c r="J74" s="18"/>
      <c r="K74" s="18"/>
      <c r="L74" s="18">
        <v>19.2</v>
      </c>
      <c r="M74" s="195"/>
      <c r="N74" s="7"/>
      <c r="O74" s="7"/>
    </row>
    <row r="75" spans="1:15" s="8" customFormat="1" ht="15.75" x14ac:dyDescent="0.25">
      <c r="A75" s="7"/>
      <c r="B75" s="7"/>
      <c r="C75" s="7"/>
      <c r="D75" s="195"/>
      <c r="E75" s="198"/>
      <c r="F75" s="13">
        <v>2024</v>
      </c>
      <c r="G75" s="198"/>
      <c r="H75" s="18">
        <v>19.3</v>
      </c>
      <c r="I75" s="18"/>
      <c r="J75" s="18"/>
      <c r="K75" s="18"/>
      <c r="L75" s="18">
        <v>19.3</v>
      </c>
      <c r="M75" s="195"/>
      <c r="N75" s="7"/>
      <c r="O75" s="7"/>
    </row>
    <row r="76" spans="1:15" s="8" customFormat="1" ht="16.5" thickBot="1" x14ac:dyDescent="0.3">
      <c r="A76" s="7"/>
      <c r="B76" s="7"/>
      <c r="C76" s="7"/>
      <c r="D76" s="196"/>
      <c r="E76" s="213"/>
      <c r="F76" s="16">
        <v>2025</v>
      </c>
      <c r="G76" s="213"/>
      <c r="H76" s="21">
        <v>19.3</v>
      </c>
      <c r="I76" s="21"/>
      <c r="J76" s="21"/>
      <c r="K76" s="21"/>
      <c r="L76" s="21">
        <v>19.3</v>
      </c>
      <c r="M76" s="196"/>
      <c r="N76" s="7"/>
      <c r="O76" s="7"/>
    </row>
    <row r="77" spans="1:15" s="8" customFormat="1" ht="33" customHeight="1" x14ac:dyDescent="0.25">
      <c r="A77" s="7"/>
      <c r="B77" s="7"/>
      <c r="C77" s="7"/>
      <c r="D77" s="194">
        <v>10</v>
      </c>
      <c r="E77" s="315" t="s">
        <v>30</v>
      </c>
      <c r="F77" s="38"/>
      <c r="G77" s="246" t="s">
        <v>219</v>
      </c>
      <c r="H77" s="39">
        <f>SUM(H78:H79)</f>
        <v>100</v>
      </c>
      <c r="I77" s="39">
        <f t="shared" ref="I77:L77" si="7">SUM(I78:I79)</f>
        <v>0</v>
      </c>
      <c r="J77" s="39">
        <f t="shared" si="7"/>
        <v>0</v>
      </c>
      <c r="K77" s="39">
        <f t="shared" si="7"/>
        <v>100</v>
      </c>
      <c r="L77" s="39">
        <f t="shared" si="7"/>
        <v>0</v>
      </c>
      <c r="M77" s="310" t="s">
        <v>31</v>
      </c>
      <c r="N77" s="7"/>
      <c r="O77" s="7"/>
    </row>
    <row r="78" spans="1:15" s="8" customFormat="1" ht="15.75" x14ac:dyDescent="0.25">
      <c r="A78" s="7"/>
      <c r="B78" s="7"/>
      <c r="C78" s="7"/>
      <c r="D78" s="195"/>
      <c r="E78" s="264"/>
      <c r="F78" s="13">
        <v>2021</v>
      </c>
      <c r="G78" s="219"/>
      <c r="H78" s="40">
        <v>50</v>
      </c>
      <c r="I78" s="18"/>
      <c r="J78" s="18"/>
      <c r="K78" s="18">
        <v>50</v>
      </c>
      <c r="L78" s="18"/>
      <c r="M78" s="311"/>
      <c r="N78" s="7"/>
      <c r="O78" s="7"/>
    </row>
    <row r="79" spans="1:15" s="8" customFormat="1" ht="25.5" customHeight="1" thickBot="1" x14ac:dyDescent="0.3">
      <c r="A79" s="7"/>
      <c r="B79" s="7"/>
      <c r="C79" s="7"/>
      <c r="D79" s="209"/>
      <c r="E79" s="265"/>
      <c r="F79" s="20">
        <v>2022</v>
      </c>
      <c r="G79" s="219"/>
      <c r="H79" s="41">
        <v>50</v>
      </c>
      <c r="I79" s="22"/>
      <c r="J79" s="22"/>
      <c r="K79" s="22">
        <v>50</v>
      </c>
      <c r="L79" s="22"/>
      <c r="M79" s="312"/>
      <c r="N79" s="7"/>
      <c r="O79" s="7"/>
    </row>
    <row r="80" spans="1:15" s="8" customFormat="1" ht="15" customHeight="1" x14ac:dyDescent="0.25">
      <c r="A80" s="7"/>
      <c r="B80" s="7"/>
      <c r="C80" s="7"/>
      <c r="D80" s="195">
        <v>11</v>
      </c>
      <c r="E80" s="217" t="s">
        <v>32</v>
      </c>
      <c r="F80" s="13"/>
      <c r="G80" s="219"/>
      <c r="H80" s="33">
        <f>SUM(H81:H84)</f>
        <v>6400</v>
      </c>
      <c r="I80" s="33">
        <f>SUM(I81:I84)</f>
        <v>3000</v>
      </c>
      <c r="J80" s="33">
        <f>SUM(J81:J84)</f>
        <v>3000</v>
      </c>
      <c r="K80" s="33">
        <f>SUM(K81:K84)</f>
        <v>400</v>
      </c>
      <c r="L80" s="33">
        <f>SUM(L81:L84)</f>
        <v>0</v>
      </c>
      <c r="M80" s="219" t="s">
        <v>33</v>
      </c>
      <c r="N80" s="7"/>
      <c r="O80" s="7"/>
    </row>
    <row r="81" spans="1:15" s="8" customFormat="1" ht="15.75" x14ac:dyDescent="0.25">
      <c r="A81" s="7"/>
      <c r="B81" s="7"/>
      <c r="C81" s="7"/>
      <c r="D81" s="195"/>
      <c r="E81" s="217"/>
      <c r="F81" s="13">
        <v>2021</v>
      </c>
      <c r="G81" s="219"/>
      <c r="H81" s="34">
        <v>1000</v>
      </c>
      <c r="I81" s="34" t="s">
        <v>17</v>
      </c>
      <c r="J81" s="34">
        <v>1000</v>
      </c>
      <c r="K81" s="34" t="s">
        <v>17</v>
      </c>
      <c r="L81" s="313" t="s">
        <v>69</v>
      </c>
      <c r="M81" s="219"/>
      <c r="N81" s="7"/>
      <c r="O81" s="7"/>
    </row>
    <row r="82" spans="1:15" s="8" customFormat="1" ht="15.75" x14ac:dyDescent="0.25">
      <c r="A82" s="7"/>
      <c r="B82" s="7"/>
      <c r="C82" s="7"/>
      <c r="D82" s="195"/>
      <c r="E82" s="217"/>
      <c r="F82" s="13">
        <v>2022</v>
      </c>
      <c r="G82" s="219"/>
      <c r="H82" s="34">
        <v>1200</v>
      </c>
      <c r="I82" s="34" t="s">
        <v>17</v>
      </c>
      <c r="J82" s="34">
        <v>1000</v>
      </c>
      <c r="K82" s="34">
        <v>200</v>
      </c>
      <c r="L82" s="313"/>
      <c r="M82" s="219"/>
      <c r="N82" s="7"/>
      <c r="O82" s="7"/>
    </row>
    <row r="83" spans="1:15" s="8" customFormat="1" ht="15.75" x14ac:dyDescent="0.25">
      <c r="A83" s="7"/>
      <c r="B83" s="7"/>
      <c r="C83" s="7"/>
      <c r="D83" s="195"/>
      <c r="E83" s="217"/>
      <c r="F83" s="13">
        <v>2023</v>
      </c>
      <c r="G83" s="219"/>
      <c r="H83" s="34">
        <v>4200</v>
      </c>
      <c r="I83" s="34">
        <v>3000</v>
      </c>
      <c r="J83" s="34">
        <v>1000</v>
      </c>
      <c r="K83" s="34">
        <v>200</v>
      </c>
      <c r="L83" s="313"/>
      <c r="M83" s="219"/>
      <c r="N83" s="7"/>
      <c r="O83" s="7"/>
    </row>
    <row r="84" spans="1:15" s="8" customFormat="1" ht="51.75" customHeight="1" thickBot="1" x14ac:dyDescent="0.3">
      <c r="A84" s="7"/>
      <c r="B84" s="7"/>
      <c r="C84" s="7"/>
      <c r="D84" s="196"/>
      <c r="E84" s="218"/>
      <c r="F84" s="16">
        <v>2024</v>
      </c>
      <c r="G84" s="220"/>
      <c r="H84" s="35"/>
      <c r="I84" s="35"/>
      <c r="J84" s="35" t="s">
        <v>165</v>
      </c>
      <c r="K84" s="35"/>
      <c r="L84" s="314"/>
      <c r="M84" s="220"/>
      <c r="N84" s="7"/>
      <c r="O84" s="7"/>
    </row>
    <row r="85" spans="1:15" s="8" customFormat="1" ht="16.5" thickBot="1" x14ac:dyDescent="0.3">
      <c r="A85" s="7"/>
      <c r="B85" s="7"/>
      <c r="C85" s="7"/>
      <c r="D85" s="42"/>
      <c r="E85" s="43" t="s">
        <v>34</v>
      </c>
      <c r="F85" s="16"/>
      <c r="G85" s="44"/>
      <c r="H85" s="45">
        <f>SUM(H18) + SUM(H21)  + SUM(H27)  + SUM(H30)  + SUM(H36)  + SUM(H38)  + SUM(H44)  + SUM(H47)  + SUM(H53) + SUM(H59) + SUM(H65)  + SUM(H71) +  SUM(H77)  + SUM(H80)</f>
        <v>442692</v>
      </c>
      <c r="I85" s="45">
        <f t="shared" ref="I85:L85" si="8">SUM(I18) + SUM(I21)  + SUM(I27)  + SUM(I30)  + SUM(I36)  + SUM(I38)  + SUM(I44)  + SUM(I47)  + SUM(I53) + SUM(I59) + SUM(I65)  + SUM(I71) +  SUM(I77)  + SUM(I80)</f>
        <v>3000</v>
      </c>
      <c r="J85" s="45">
        <f t="shared" si="8"/>
        <v>385200</v>
      </c>
      <c r="K85" s="45">
        <f t="shared" si="8"/>
        <v>500</v>
      </c>
      <c r="L85" s="45">
        <f t="shared" si="8"/>
        <v>53992</v>
      </c>
      <c r="M85" s="16"/>
      <c r="N85" s="7"/>
      <c r="O85" s="7"/>
    </row>
    <row r="86" spans="1:15" s="8" customFormat="1" ht="15.75" x14ac:dyDescent="0.25">
      <c r="A86" s="7"/>
      <c r="B86" s="7"/>
      <c r="C86" s="7"/>
      <c r="D86" s="46"/>
      <c r="E86" s="47"/>
      <c r="F86" s="46"/>
      <c r="G86" s="48"/>
      <c r="H86" s="49"/>
      <c r="I86" s="49"/>
      <c r="J86" s="49"/>
      <c r="K86" s="49"/>
      <c r="L86" s="50"/>
      <c r="M86" s="46"/>
      <c r="N86" s="7"/>
      <c r="O86" s="7"/>
    </row>
    <row r="87" spans="1:15" s="8" customFormat="1" ht="15.7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9"/>
      <c r="N87" s="7"/>
      <c r="O87" s="7"/>
    </row>
    <row r="88" spans="1:15" s="8" customFormat="1" ht="15.75" x14ac:dyDescent="0.25">
      <c r="A88" s="7"/>
      <c r="B88" s="7"/>
      <c r="C88" s="7"/>
      <c r="D88" s="10"/>
      <c r="E88" s="277" t="s">
        <v>161</v>
      </c>
      <c r="F88" s="277"/>
      <c r="G88" s="277"/>
      <c r="H88" s="277"/>
      <c r="I88" s="277"/>
      <c r="J88" s="277"/>
      <c r="K88" s="277"/>
      <c r="L88" s="277"/>
      <c r="M88" s="9"/>
      <c r="N88" s="7"/>
      <c r="O88" s="7"/>
    </row>
    <row r="89" spans="1:15" s="8" customFormat="1" ht="15.75" x14ac:dyDescent="0.25">
      <c r="A89" s="7"/>
      <c r="B89" s="7"/>
      <c r="C89" s="7"/>
      <c r="D89" s="10"/>
      <c r="E89" s="7"/>
      <c r="F89" s="7"/>
      <c r="G89" s="7"/>
      <c r="H89" s="7"/>
      <c r="I89" s="7"/>
      <c r="J89" s="7"/>
      <c r="K89" s="7"/>
      <c r="L89" s="7"/>
      <c r="M89" s="131" t="s">
        <v>210</v>
      </c>
      <c r="N89" s="7"/>
      <c r="O89" s="7"/>
    </row>
    <row r="90" spans="1:15" s="8" customFormat="1" ht="16.5" thickBot="1" x14ac:dyDescent="0.3">
      <c r="A90" s="7"/>
      <c r="B90" s="7"/>
      <c r="C90" s="7"/>
      <c r="D90" s="51"/>
      <c r="E90" s="7"/>
      <c r="F90" s="7"/>
      <c r="G90" s="7"/>
      <c r="H90" s="7"/>
      <c r="I90" s="7"/>
      <c r="J90" s="7"/>
      <c r="K90" s="7"/>
      <c r="L90" s="7"/>
      <c r="M90" s="9"/>
      <c r="N90" s="7"/>
      <c r="O90" s="7"/>
    </row>
    <row r="91" spans="1:15" s="8" customFormat="1" ht="16.5" thickBot="1" x14ac:dyDescent="0.3">
      <c r="A91" s="7"/>
      <c r="B91" s="7"/>
      <c r="C91" s="7"/>
      <c r="D91" s="52" t="s">
        <v>0</v>
      </c>
      <c r="E91" s="180" t="s">
        <v>2</v>
      </c>
      <c r="F91" s="180" t="s">
        <v>3</v>
      </c>
      <c r="G91" s="180" t="s">
        <v>4</v>
      </c>
      <c r="H91" s="180" t="s">
        <v>5</v>
      </c>
      <c r="I91" s="182" t="s">
        <v>36</v>
      </c>
      <c r="J91" s="183"/>
      <c r="K91" s="183"/>
      <c r="L91" s="184"/>
      <c r="M91" s="180" t="s">
        <v>7</v>
      </c>
      <c r="N91" s="7"/>
      <c r="O91" s="7"/>
    </row>
    <row r="92" spans="1:15" s="8" customFormat="1" ht="51" customHeight="1" thickBot="1" x14ac:dyDescent="0.3">
      <c r="A92" s="7"/>
      <c r="B92" s="7"/>
      <c r="C92" s="7"/>
      <c r="D92" s="53" t="s">
        <v>1</v>
      </c>
      <c r="E92" s="211"/>
      <c r="F92" s="211"/>
      <c r="G92" s="211"/>
      <c r="H92" s="211"/>
      <c r="I92" s="25" t="s">
        <v>37</v>
      </c>
      <c r="J92" s="182" t="s">
        <v>39</v>
      </c>
      <c r="K92" s="184"/>
      <c r="L92" s="25" t="s">
        <v>10</v>
      </c>
      <c r="M92" s="211"/>
      <c r="N92" s="7"/>
      <c r="O92" s="7"/>
    </row>
    <row r="93" spans="1:15" s="8" customFormat="1" ht="32.25" thickBot="1" x14ac:dyDescent="0.3">
      <c r="A93" s="7"/>
      <c r="B93" s="7"/>
      <c r="C93" s="7"/>
      <c r="D93" s="54"/>
      <c r="E93" s="181"/>
      <c r="F93" s="181"/>
      <c r="G93" s="181"/>
      <c r="H93" s="181"/>
      <c r="I93" s="27" t="s">
        <v>38</v>
      </c>
      <c r="J93" s="27"/>
      <c r="K93" s="27" t="s">
        <v>12</v>
      </c>
      <c r="L93" s="27" t="s">
        <v>11</v>
      </c>
      <c r="M93" s="181"/>
      <c r="N93" s="7"/>
      <c r="O93" s="7"/>
    </row>
    <row r="94" spans="1:15" s="8" customFormat="1" ht="15" customHeight="1" x14ac:dyDescent="0.25">
      <c r="A94" s="7"/>
      <c r="B94" s="7"/>
      <c r="C94" s="7"/>
      <c r="D94" s="180" t="s">
        <v>40</v>
      </c>
      <c r="E94" s="185" t="s">
        <v>41</v>
      </c>
      <c r="F94" s="25"/>
      <c r="G94" s="227" t="s">
        <v>168</v>
      </c>
      <c r="H94" s="55">
        <f>SUM(H95:H99)</f>
        <v>5000</v>
      </c>
      <c r="I94" s="55">
        <f>SUM(I95:I99)</f>
        <v>0</v>
      </c>
      <c r="J94" s="55">
        <f t="shared" ref="J94" si="9">SUM(J95:J99)</f>
        <v>4500</v>
      </c>
      <c r="K94" s="55">
        <f>SUM(K95:K99)</f>
        <v>500</v>
      </c>
      <c r="L94" s="55">
        <f>SUM(L95:L99)</f>
        <v>0</v>
      </c>
      <c r="M94" s="180" t="s">
        <v>44</v>
      </c>
      <c r="N94" s="7"/>
      <c r="O94" s="7"/>
    </row>
    <row r="95" spans="1:15" s="8" customFormat="1" ht="15" customHeight="1" x14ac:dyDescent="0.25">
      <c r="A95" s="7"/>
      <c r="B95" s="7"/>
      <c r="C95" s="7"/>
      <c r="D95" s="211"/>
      <c r="E95" s="212"/>
      <c r="F95" s="25">
        <v>2021</v>
      </c>
      <c r="G95" s="228"/>
      <c r="H95" s="26">
        <v>961</v>
      </c>
      <c r="I95" s="26" t="s">
        <v>165</v>
      </c>
      <c r="J95" s="56">
        <v>800</v>
      </c>
      <c r="K95" s="26">
        <v>161</v>
      </c>
      <c r="L95" s="230" t="s">
        <v>43</v>
      </c>
      <c r="M95" s="211"/>
      <c r="N95" s="7"/>
      <c r="O95" s="7"/>
    </row>
    <row r="96" spans="1:15" s="8" customFormat="1" ht="15" customHeight="1" x14ac:dyDescent="0.25">
      <c r="A96" s="7"/>
      <c r="B96" s="7"/>
      <c r="C96" s="7"/>
      <c r="D96" s="211"/>
      <c r="E96" s="212"/>
      <c r="F96" s="25">
        <v>2022</v>
      </c>
      <c r="G96" s="228"/>
      <c r="H96" s="26">
        <v>900</v>
      </c>
      <c r="I96" s="26" t="s">
        <v>165</v>
      </c>
      <c r="J96" s="56">
        <v>900</v>
      </c>
      <c r="K96" s="26" t="s">
        <v>17</v>
      </c>
      <c r="L96" s="230"/>
      <c r="M96" s="211"/>
      <c r="N96" s="7"/>
      <c r="O96" s="7"/>
    </row>
    <row r="97" spans="1:15" s="8" customFormat="1" ht="15.75" x14ac:dyDescent="0.25">
      <c r="A97" s="7"/>
      <c r="B97" s="7"/>
      <c r="C97" s="7"/>
      <c r="D97" s="211"/>
      <c r="E97" s="212"/>
      <c r="F97" s="25">
        <v>2023</v>
      </c>
      <c r="G97" s="228"/>
      <c r="H97" s="26">
        <v>1044</v>
      </c>
      <c r="I97" s="26" t="s">
        <v>165</v>
      </c>
      <c r="J97" s="56">
        <v>900</v>
      </c>
      <c r="K97" s="26">
        <v>144</v>
      </c>
      <c r="L97" s="230"/>
      <c r="M97" s="211"/>
      <c r="N97" s="7"/>
      <c r="O97" s="7"/>
    </row>
    <row r="98" spans="1:15" s="8" customFormat="1" ht="15.75" x14ac:dyDescent="0.25">
      <c r="A98" s="7"/>
      <c r="B98" s="7"/>
      <c r="C98" s="7"/>
      <c r="D98" s="211"/>
      <c r="E98" s="212"/>
      <c r="F98" s="25">
        <v>2024</v>
      </c>
      <c r="G98" s="228"/>
      <c r="H98" s="26">
        <v>1300</v>
      </c>
      <c r="I98" s="26" t="s">
        <v>165</v>
      </c>
      <c r="J98" s="56">
        <v>1200</v>
      </c>
      <c r="K98" s="26">
        <v>100</v>
      </c>
      <c r="L98" s="230"/>
      <c r="M98" s="211"/>
      <c r="N98" s="7"/>
      <c r="O98" s="7"/>
    </row>
    <row r="99" spans="1:15" s="8" customFormat="1" ht="35.25" customHeight="1" thickBot="1" x14ac:dyDescent="0.3">
      <c r="A99" s="7"/>
      <c r="B99" s="7"/>
      <c r="C99" s="7"/>
      <c r="D99" s="181"/>
      <c r="E99" s="186"/>
      <c r="F99" s="27">
        <v>2025</v>
      </c>
      <c r="G99" s="228"/>
      <c r="H99" s="28">
        <v>795</v>
      </c>
      <c r="I99" s="28" t="s">
        <v>165</v>
      </c>
      <c r="J99" s="57">
        <v>700</v>
      </c>
      <c r="K99" s="28">
        <v>95</v>
      </c>
      <c r="L99" s="188"/>
      <c r="M99" s="181"/>
      <c r="N99" s="7"/>
      <c r="O99" s="7"/>
    </row>
    <row r="100" spans="1:15" s="8" customFormat="1" ht="15" customHeight="1" x14ac:dyDescent="0.25">
      <c r="A100" s="7"/>
      <c r="B100" s="7"/>
      <c r="C100" s="7"/>
      <c r="D100" s="180" t="s">
        <v>45</v>
      </c>
      <c r="E100" s="185" t="s">
        <v>220</v>
      </c>
      <c r="F100" s="25"/>
      <c r="G100" s="228"/>
      <c r="H100" s="24">
        <f>SUM(H101:H105)</f>
        <v>750</v>
      </c>
      <c r="I100" s="24">
        <f>SUM(I101:I105)</f>
        <v>0</v>
      </c>
      <c r="J100" s="24">
        <f>SUM(J101:J105)</f>
        <v>400</v>
      </c>
      <c r="K100" s="24">
        <f t="shared" ref="K100:L100" si="10">SUM(K101:K105)</f>
        <v>350</v>
      </c>
      <c r="L100" s="24">
        <f t="shared" si="10"/>
        <v>0</v>
      </c>
      <c r="M100" s="180" t="s">
        <v>194</v>
      </c>
      <c r="N100" s="7"/>
      <c r="O100" s="7"/>
    </row>
    <row r="101" spans="1:15" s="8" customFormat="1" ht="15" customHeight="1" x14ac:dyDescent="0.25">
      <c r="A101" s="7"/>
      <c r="B101" s="7"/>
      <c r="C101" s="7"/>
      <c r="D101" s="211"/>
      <c r="E101" s="212"/>
      <c r="F101" s="25">
        <v>2021</v>
      </c>
      <c r="G101" s="228"/>
      <c r="H101" s="26">
        <v>285</v>
      </c>
      <c r="I101" s="26" t="s">
        <v>165</v>
      </c>
      <c r="J101" s="26">
        <v>235</v>
      </c>
      <c r="K101" s="26">
        <v>50</v>
      </c>
      <c r="L101" s="26" t="s">
        <v>165</v>
      </c>
      <c r="M101" s="211"/>
      <c r="N101" s="7"/>
      <c r="O101" s="7"/>
    </row>
    <row r="102" spans="1:15" s="8" customFormat="1" ht="15.75" x14ac:dyDescent="0.25">
      <c r="A102" s="7"/>
      <c r="B102" s="7"/>
      <c r="C102" s="7"/>
      <c r="D102" s="211"/>
      <c r="E102" s="212"/>
      <c r="F102" s="25">
        <v>2022</v>
      </c>
      <c r="G102" s="228"/>
      <c r="H102" s="26">
        <v>100</v>
      </c>
      <c r="I102" s="26" t="s">
        <v>165</v>
      </c>
      <c r="J102" s="26">
        <v>50</v>
      </c>
      <c r="K102" s="26">
        <v>50</v>
      </c>
      <c r="L102" s="26"/>
      <c r="M102" s="211"/>
      <c r="N102" s="7"/>
      <c r="O102" s="7"/>
    </row>
    <row r="103" spans="1:15" s="8" customFormat="1" ht="15.75" x14ac:dyDescent="0.25">
      <c r="A103" s="7"/>
      <c r="B103" s="7"/>
      <c r="C103" s="7"/>
      <c r="D103" s="211"/>
      <c r="E103" s="212"/>
      <c r="F103" s="25">
        <v>2023</v>
      </c>
      <c r="G103" s="228"/>
      <c r="H103" s="26">
        <v>100</v>
      </c>
      <c r="I103" s="26" t="s">
        <v>165</v>
      </c>
      <c r="J103" s="26">
        <v>50</v>
      </c>
      <c r="K103" s="26">
        <v>50</v>
      </c>
      <c r="L103" s="26" t="s">
        <v>165</v>
      </c>
      <c r="M103" s="211"/>
      <c r="N103" s="7"/>
      <c r="O103" s="7"/>
    </row>
    <row r="104" spans="1:15" s="8" customFormat="1" ht="15.75" x14ac:dyDescent="0.25">
      <c r="A104" s="7"/>
      <c r="B104" s="7"/>
      <c r="C104" s="7"/>
      <c r="D104" s="211"/>
      <c r="E104" s="212"/>
      <c r="F104" s="25">
        <v>2024</v>
      </c>
      <c r="G104" s="228"/>
      <c r="H104" s="26">
        <v>150</v>
      </c>
      <c r="I104" s="26" t="s">
        <v>165</v>
      </c>
      <c r="J104" s="26">
        <v>50</v>
      </c>
      <c r="K104" s="26">
        <v>100</v>
      </c>
      <c r="L104" s="26" t="s">
        <v>165</v>
      </c>
      <c r="M104" s="211"/>
      <c r="N104" s="7"/>
      <c r="O104" s="7"/>
    </row>
    <row r="105" spans="1:15" s="8" customFormat="1" ht="31.5" customHeight="1" thickBot="1" x14ac:dyDescent="0.3">
      <c r="A105" s="7"/>
      <c r="B105" s="7"/>
      <c r="C105" s="7"/>
      <c r="D105" s="181"/>
      <c r="E105" s="186"/>
      <c r="F105" s="27">
        <v>2025</v>
      </c>
      <c r="G105" s="228"/>
      <c r="H105" s="28">
        <v>115</v>
      </c>
      <c r="I105" s="28" t="s">
        <v>165</v>
      </c>
      <c r="J105" s="28">
        <v>15</v>
      </c>
      <c r="K105" s="28">
        <v>100</v>
      </c>
      <c r="L105" s="28" t="s">
        <v>165</v>
      </c>
      <c r="M105" s="181"/>
      <c r="N105" s="7"/>
      <c r="O105" s="7"/>
    </row>
    <row r="106" spans="1:15" s="8" customFormat="1" ht="15.75" x14ac:dyDescent="0.25">
      <c r="A106" s="7"/>
      <c r="B106" s="7"/>
      <c r="C106" s="7"/>
      <c r="D106" s="180" t="s">
        <v>46</v>
      </c>
      <c r="E106" s="224" t="s">
        <v>47</v>
      </c>
      <c r="F106" s="25"/>
      <c r="G106" s="228"/>
      <c r="H106" s="24">
        <f>SUM(H107:H111)</f>
        <v>48648</v>
      </c>
      <c r="I106" s="24">
        <f>SUM(I107:I111)</f>
        <v>0</v>
      </c>
      <c r="J106" s="24">
        <f>SUM(J107:J111)</f>
        <v>48448</v>
      </c>
      <c r="K106" s="24">
        <f>SUM(K107:K111)</f>
        <v>200</v>
      </c>
      <c r="L106" s="24">
        <f>SUM(L107:L111)</f>
        <v>0</v>
      </c>
      <c r="M106" s="231" t="s">
        <v>48</v>
      </c>
      <c r="N106" s="7"/>
      <c r="O106" s="7"/>
    </row>
    <row r="107" spans="1:15" s="8" customFormat="1" ht="15.75" x14ac:dyDescent="0.25">
      <c r="A107" s="7"/>
      <c r="B107" s="7"/>
      <c r="C107" s="7"/>
      <c r="D107" s="211"/>
      <c r="E107" s="225"/>
      <c r="F107" s="25">
        <v>2021</v>
      </c>
      <c r="G107" s="228"/>
      <c r="H107" s="26">
        <v>9348</v>
      </c>
      <c r="I107" s="26"/>
      <c r="J107" s="26">
        <v>9348</v>
      </c>
      <c r="K107" s="26" t="s">
        <v>17</v>
      </c>
      <c r="L107" s="26" t="s">
        <v>165</v>
      </c>
      <c r="M107" s="232"/>
      <c r="N107" s="7"/>
      <c r="O107" s="7"/>
    </row>
    <row r="108" spans="1:15" s="8" customFormat="1" ht="15.75" x14ac:dyDescent="0.25">
      <c r="A108" s="7"/>
      <c r="B108" s="7"/>
      <c r="C108" s="7"/>
      <c r="D108" s="211"/>
      <c r="E108" s="225"/>
      <c r="F108" s="25">
        <v>2022</v>
      </c>
      <c r="G108" s="228"/>
      <c r="H108" s="26">
        <v>9500</v>
      </c>
      <c r="I108" s="26"/>
      <c r="J108" s="26">
        <v>9500</v>
      </c>
      <c r="K108" s="26" t="s">
        <v>17</v>
      </c>
      <c r="L108" s="26" t="s">
        <v>165</v>
      </c>
      <c r="M108" s="232"/>
      <c r="N108" s="7"/>
      <c r="O108" s="7"/>
    </row>
    <row r="109" spans="1:15" s="8" customFormat="1" ht="15.75" x14ac:dyDescent="0.25">
      <c r="A109" s="7"/>
      <c r="B109" s="7"/>
      <c r="C109" s="7"/>
      <c r="D109" s="211"/>
      <c r="E109" s="225"/>
      <c r="F109" s="25">
        <v>2023</v>
      </c>
      <c r="G109" s="228"/>
      <c r="H109" s="26">
        <v>9800</v>
      </c>
      <c r="I109" s="26"/>
      <c r="J109" s="26">
        <v>9700</v>
      </c>
      <c r="K109" s="26">
        <v>100</v>
      </c>
      <c r="L109" s="26" t="s">
        <v>165</v>
      </c>
      <c r="M109" s="232"/>
      <c r="N109" s="7"/>
      <c r="O109" s="7"/>
    </row>
    <row r="110" spans="1:15" s="8" customFormat="1" ht="15.75" x14ac:dyDescent="0.25">
      <c r="A110" s="7"/>
      <c r="B110" s="7"/>
      <c r="C110" s="7"/>
      <c r="D110" s="211"/>
      <c r="E110" s="225"/>
      <c r="F110" s="25">
        <v>2024</v>
      </c>
      <c r="G110" s="228"/>
      <c r="H110" s="26">
        <v>10000</v>
      </c>
      <c r="I110" s="26"/>
      <c r="J110" s="26">
        <v>9900</v>
      </c>
      <c r="K110" s="26">
        <v>100</v>
      </c>
      <c r="L110" s="26" t="s">
        <v>165</v>
      </c>
      <c r="M110" s="232"/>
      <c r="N110" s="7"/>
      <c r="O110" s="7"/>
    </row>
    <row r="111" spans="1:15" s="8" customFormat="1" ht="16.5" thickBot="1" x14ac:dyDescent="0.3">
      <c r="A111" s="7"/>
      <c r="B111" s="7"/>
      <c r="C111" s="7"/>
      <c r="D111" s="181"/>
      <c r="E111" s="226"/>
      <c r="F111" s="27">
        <v>2025</v>
      </c>
      <c r="G111" s="229"/>
      <c r="H111" s="28">
        <v>10000</v>
      </c>
      <c r="I111" s="28"/>
      <c r="J111" s="28">
        <v>10000</v>
      </c>
      <c r="K111" s="28" t="s">
        <v>17</v>
      </c>
      <c r="L111" s="28" t="s">
        <v>165</v>
      </c>
      <c r="M111" s="233"/>
      <c r="N111" s="7"/>
      <c r="O111" s="7"/>
    </row>
    <row r="112" spans="1:15" s="8" customFormat="1" ht="15.75" x14ac:dyDescent="0.25">
      <c r="A112" s="7"/>
      <c r="B112" s="7"/>
      <c r="C112" s="7"/>
      <c r="D112" s="180" t="s">
        <v>49</v>
      </c>
      <c r="E112" s="185" t="s">
        <v>50</v>
      </c>
      <c r="F112" s="58"/>
      <c r="G112" s="185" t="s">
        <v>51</v>
      </c>
      <c r="H112" s="24">
        <f>SUM(H113:H114)</f>
        <v>300</v>
      </c>
      <c r="I112" s="24">
        <f t="shared" ref="I112:L112" si="11">SUM(I113:I114)</f>
        <v>0</v>
      </c>
      <c r="J112" s="24">
        <f>SUM(J113:J114)</f>
        <v>0</v>
      </c>
      <c r="K112" s="24">
        <f t="shared" si="11"/>
        <v>100</v>
      </c>
      <c r="L112" s="24">
        <f t="shared" si="11"/>
        <v>200</v>
      </c>
      <c r="M112" s="180" t="s">
        <v>52</v>
      </c>
      <c r="N112" s="7"/>
      <c r="O112" s="7"/>
    </row>
    <row r="113" spans="1:15" s="8" customFormat="1" ht="15.75" x14ac:dyDescent="0.25">
      <c r="A113" s="7"/>
      <c r="B113" s="7"/>
      <c r="C113" s="7"/>
      <c r="D113" s="211"/>
      <c r="E113" s="212"/>
      <c r="F113" s="58">
        <v>2022</v>
      </c>
      <c r="G113" s="212"/>
      <c r="H113" s="26">
        <v>200</v>
      </c>
      <c r="I113" s="26"/>
      <c r="J113" s="26"/>
      <c r="K113" s="24" t="s">
        <v>17</v>
      </c>
      <c r="L113" s="26">
        <v>200</v>
      </c>
      <c r="M113" s="211"/>
      <c r="N113" s="7"/>
      <c r="O113" s="7"/>
    </row>
    <row r="114" spans="1:15" s="8" customFormat="1" ht="33" customHeight="1" thickBot="1" x14ac:dyDescent="0.3">
      <c r="A114" s="7"/>
      <c r="B114" s="7"/>
      <c r="C114" s="7"/>
      <c r="D114" s="181"/>
      <c r="E114" s="186"/>
      <c r="F114" s="59">
        <v>2023</v>
      </c>
      <c r="G114" s="186"/>
      <c r="H114" s="28">
        <v>100</v>
      </c>
      <c r="I114" s="28"/>
      <c r="J114" s="28"/>
      <c r="K114" s="28">
        <v>100</v>
      </c>
      <c r="L114" s="60"/>
      <c r="M114" s="181"/>
      <c r="N114" s="7"/>
      <c r="O114" s="7"/>
    </row>
    <row r="115" spans="1:15" s="8" customFormat="1" ht="16.5" customHeight="1" x14ac:dyDescent="0.25">
      <c r="A115" s="7"/>
      <c r="B115" s="7"/>
      <c r="C115" s="7"/>
      <c r="D115" s="231" t="s">
        <v>53</v>
      </c>
      <c r="E115" s="224" t="s">
        <v>54</v>
      </c>
      <c r="F115" s="58"/>
      <c r="G115" s="231" t="s">
        <v>189</v>
      </c>
      <c r="H115" s="55">
        <f>SUM(H116:H120)</f>
        <v>44081</v>
      </c>
      <c r="I115" s="55">
        <f>SUM(I116:I120)</f>
        <v>0</v>
      </c>
      <c r="J115" s="55">
        <f>SUM(J116:J120)</f>
        <v>43931</v>
      </c>
      <c r="K115" s="55">
        <f>SUM(K116:K120)</f>
        <v>0</v>
      </c>
      <c r="L115" s="55">
        <f>SUM(L116:L120)</f>
        <v>150</v>
      </c>
      <c r="M115" s="231" t="s">
        <v>55</v>
      </c>
      <c r="N115" s="7"/>
      <c r="O115" s="7"/>
    </row>
    <row r="116" spans="1:15" s="8" customFormat="1" ht="15.75" x14ac:dyDescent="0.25">
      <c r="A116" s="7"/>
      <c r="B116" s="7"/>
      <c r="C116" s="7"/>
      <c r="D116" s="232"/>
      <c r="E116" s="225"/>
      <c r="F116" s="58">
        <v>2021</v>
      </c>
      <c r="G116" s="232"/>
      <c r="H116" s="26">
        <v>8361</v>
      </c>
      <c r="I116" s="26" t="s">
        <v>165</v>
      </c>
      <c r="J116" s="26">
        <v>8331</v>
      </c>
      <c r="K116" s="26"/>
      <c r="L116" s="56">
        <v>30</v>
      </c>
      <c r="M116" s="232"/>
      <c r="N116" s="7"/>
      <c r="O116" s="7"/>
    </row>
    <row r="117" spans="1:15" s="8" customFormat="1" ht="15.75" x14ac:dyDescent="0.25">
      <c r="A117" s="7"/>
      <c r="B117" s="7"/>
      <c r="C117" s="7"/>
      <c r="D117" s="232"/>
      <c r="E117" s="225"/>
      <c r="F117" s="58">
        <v>2022</v>
      </c>
      <c r="G117" s="232"/>
      <c r="H117" s="26">
        <v>8530</v>
      </c>
      <c r="I117" s="26" t="s">
        <v>165</v>
      </c>
      <c r="J117" s="26">
        <v>8500</v>
      </c>
      <c r="K117" s="26"/>
      <c r="L117" s="56">
        <v>30</v>
      </c>
      <c r="M117" s="232"/>
      <c r="N117" s="7"/>
      <c r="O117" s="7"/>
    </row>
    <row r="118" spans="1:15" s="8" customFormat="1" ht="15.75" x14ac:dyDescent="0.25">
      <c r="A118" s="7"/>
      <c r="B118" s="7"/>
      <c r="C118" s="7"/>
      <c r="D118" s="232"/>
      <c r="E118" s="225"/>
      <c r="F118" s="58">
        <v>2023</v>
      </c>
      <c r="G118" s="232"/>
      <c r="H118" s="26">
        <v>8830</v>
      </c>
      <c r="I118" s="26" t="s">
        <v>165</v>
      </c>
      <c r="J118" s="26">
        <v>8800</v>
      </c>
      <c r="K118" s="26"/>
      <c r="L118" s="56">
        <v>30</v>
      </c>
      <c r="M118" s="232"/>
      <c r="N118" s="7"/>
      <c r="O118" s="7"/>
    </row>
    <row r="119" spans="1:15" s="8" customFormat="1" ht="15.75" x14ac:dyDescent="0.25">
      <c r="A119" s="7"/>
      <c r="B119" s="7"/>
      <c r="C119" s="7"/>
      <c r="D119" s="232"/>
      <c r="E119" s="225"/>
      <c r="F119" s="58">
        <v>2024</v>
      </c>
      <c r="G119" s="232"/>
      <c r="H119" s="26">
        <v>9030</v>
      </c>
      <c r="I119" s="26" t="s">
        <v>165</v>
      </c>
      <c r="J119" s="26">
        <v>9000</v>
      </c>
      <c r="K119" s="26"/>
      <c r="L119" s="56">
        <v>30</v>
      </c>
      <c r="M119" s="232"/>
      <c r="N119" s="7"/>
      <c r="O119" s="7"/>
    </row>
    <row r="120" spans="1:15" s="8" customFormat="1" ht="63" customHeight="1" thickBot="1" x14ac:dyDescent="0.3">
      <c r="A120" s="7"/>
      <c r="B120" s="7"/>
      <c r="C120" s="7"/>
      <c r="D120" s="233"/>
      <c r="E120" s="226"/>
      <c r="F120" s="61">
        <v>2025</v>
      </c>
      <c r="G120" s="233"/>
      <c r="H120" s="28">
        <v>9330</v>
      </c>
      <c r="I120" s="28" t="s">
        <v>165</v>
      </c>
      <c r="J120" s="28">
        <v>9300</v>
      </c>
      <c r="K120" s="28"/>
      <c r="L120" s="57">
        <v>30</v>
      </c>
      <c r="M120" s="233"/>
      <c r="N120" s="7"/>
      <c r="O120" s="7"/>
    </row>
    <row r="121" spans="1:15" s="8" customFormat="1" ht="15.75" x14ac:dyDescent="0.25">
      <c r="A121" s="7"/>
      <c r="B121" s="7"/>
      <c r="C121" s="7"/>
      <c r="D121" s="180" t="s">
        <v>56</v>
      </c>
      <c r="E121" s="224" t="s">
        <v>57</v>
      </c>
      <c r="F121" s="58"/>
      <c r="G121" s="180" t="s">
        <v>168</v>
      </c>
      <c r="H121" s="24">
        <f>SUM(H122:H125)</f>
        <v>350</v>
      </c>
      <c r="I121" s="24">
        <f>SUM(I122:I125)</f>
        <v>0</v>
      </c>
      <c r="J121" s="24">
        <f>SUM(J122:J125)</f>
        <v>100</v>
      </c>
      <c r="K121" s="24">
        <f t="shared" ref="K121:L121" si="12">SUM(K122:K125)</f>
        <v>100</v>
      </c>
      <c r="L121" s="24">
        <f t="shared" si="12"/>
        <v>150</v>
      </c>
      <c r="M121" s="231" t="s">
        <v>58</v>
      </c>
      <c r="N121" s="7"/>
      <c r="O121" s="7"/>
    </row>
    <row r="122" spans="1:15" s="8" customFormat="1" ht="15.75" x14ac:dyDescent="0.25">
      <c r="A122" s="7"/>
      <c r="B122" s="7"/>
      <c r="C122" s="7"/>
      <c r="D122" s="211"/>
      <c r="E122" s="225"/>
      <c r="F122" s="58">
        <v>2022</v>
      </c>
      <c r="G122" s="211"/>
      <c r="H122" s="26">
        <v>50</v>
      </c>
      <c r="I122" s="26"/>
      <c r="J122" s="24" t="s">
        <v>17</v>
      </c>
      <c r="K122" s="26" t="s">
        <v>17</v>
      </c>
      <c r="L122" s="26">
        <v>50</v>
      </c>
      <c r="M122" s="232"/>
      <c r="N122" s="7"/>
      <c r="O122" s="7"/>
    </row>
    <row r="123" spans="1:15" s="8" customFormat="1" ht="15.75" x14ac:dyDescent="0.25">
      <c r="A123" s="7"/>
      <c r="B123" s="7"/>
      <c r="C123" s="7"/>
      <c r="D123" s="211"/>
      <c r="E123" s="225"/>
      <c r="F123" s="58">
        <v>2023</v>
      </c>
      <c r="G123" s="211"/>
      <c r="H123" s="26">
        <v>231</v>
      </c>
      <c r="I123" s="26"/>
      <c r="J123" s="26">
        <v>100</v>
      </c>
      <c r="K123" s="26">
        <v>81</v>
      </c>
      <c r="L123" s="26">
        <v>50</v>
      </c>
      <c r="M123" s="232"/>
      <c r="N123" s="7"/>
      <c r="O123" s="7"/>
    </row>
    <row r="124" spans="1:15" s="8" customFormat="1" ht="15.75" x14ac:dyDescent="0.25">
      <c r="A124" s="7"/>
      <c r="B124" s="7"/>
      <c r="C124" s="7"/>
      <c r="D124" s="211"/>
      <c r="E124" s="225"/>
      <c r="F124" s="58">
        <v>2024</v>
      </c>
      <c r="G124" s="211"/>
      <c r="H124" s="26">
        <v>69</v>
      </c>
      <c r="I124" s="26"/>
      <c r="J124" s="26" t="s">
        <v>17</v>
      </c>
      <c r="K124" s="26">
        <v>19</v>
      </c>
      <c r="L124" s="26">
        <v>50</v>
      </c>
      <c r="M124" s="232"/>
      <c r="N124" s="7"/>
      <c r="O124" s="7"/>
    </row>
    <row r="125" spans="1:15" s="8" customFormat="1" ht="16.5" thickBot="1" x14ac:dyDescent="0.3">
      <c r="A125" s="7"/>
      <c r="B125" s="7"/>
      <c r="C125" s="7"/>
      <c r="D125" s="181"/>
      <c r="E125" s="226"/>
      <c r="F125" s="62"/>
      <c r="G125" s="211"/>
      <c r="H125" s="28"/>
      <c r="I125" s="28"/>
      <c r="J125" s="63"/>
      <c r="K125" s="63"/>
      <c r="L125" s="63"/>
      <c r="M125" s="233"/>
      <c r="N125" s="7"/>
      <c r="O125" s="7"/>
    </row>
    <row r="126" spans="1:15" s="8" customFormat="1" ht="15.75" x14ac:dyDescent="0.25">
      <c r="A126" s="7"/>
      <c r="B126" s="7"/>
      <c r="C126" s="7"/>
      <c r="D126" s="231" t="s">
        <v>59</v>
      </c>
      <c r="E126" s="224" t="s">
        <v>60</v>
      </c>
      <c r="F126" s="58"/>
      <c r="G126" s="211"/>
      <c r="H126" s="55">
        <f>SUM(H127:H130)</f>
        <v>500</v>
      </c>
      <c r="I126" s="55">
        <f>SUM(I127:I130)</f>
        <v>0</v>
      </c>
      <c r="J126" s="55">
        <f t="shared" ref="J126" si="13">SUM(J127:J130)</f>
        <v>200</v>
      </c>
      <c r="K126" s="55">
        <f>SUM(K127:K130)</f>
        <v>300</v>
      </c>
      <c r="L126" s="55">
        <f>SUM(L127:L130)</f>
        <v>0</v>
      </c>
      <c r="M126" s="231" t="s">
        <v>48</v>
      </c>
      <c r="N126" s="7"/>
      <c r="O126" s="7"/>
    </row>
    <row r="127" spans="1:15" s="8" customFormat="1" ht="15.75" x14ac:dyDescent="0.25">
      <c r="A127" s="7"/>
      <c r="B127" s="7"/>
      <c r="C127" s="7"/>
      <c r="D127" s="232"/>
      <c r="E127" s="225"/>
      <c r="F127" s="58">
        <v>2021</v>
      </c>
      <c r="G127" s="211"/>
      <c r="H127" s="56">
        <v>120</v>
      </c>
      <c r="I127" s="56" t="s">
        <v>165</v>
      </c>
      <c r="J127" s="56" t="s">
        <v>17</v>
      </c>
      <c r="K127" s="56">
        <v>120</v>
      </c>
      <c r="L127" s="56" t="s">
        <v>165</v>
      </c>
      <c r="M127" s="232"/>
      <c r="N127" s="7"/>
      <c r="O127" s="7"/>
    </row>
    <row r="128" spans="1:15" s="8" customFormat="1" ht="15.75" x14ac:dyDescent="0.25">
      <c r="A128" s="7"/>
      <c r="B128" s="7"/>
      <c r="C128" s="7"/>
      <c r="D128" s="232"/>
      <c r="E128" s="225"/>
      <c r="F128" s="58">
        <v>2022</v>
      </c>
      <c r="G128" s="211"/>
      <c r="H128" s="56">
        <v>280</v>
      </c>
      <c r="I128" s="56" t="s">
        <v>165</v>
      </c>
      <c r="J128" s="56">
        <v>100</v>
      </c>
      <c r="K128" s="56">
        <v>180</v>
      </c>
      <c r="L128" s="56" t="s">
        <v>165</v>
      </c>
      <c r="M128" s="232"/>
      <c r="N128" s="7"/>
      <c r="O128" s="7"/>
    </row>
    <row r="129" spans="1:15" s="8" customFormat="1" ht="15.75" x14ac:dyDescent="0.25">
      <c r="A129" s="7"/>
      <c r="B129" s="7"/>
      <c r="C129" s="7"/>
      <c r="D129" s="232"/>
      <c r="E129" s="225"/>
      <c r="F129" s="58">
        <v>2023</v>
      </c>
      <c r="G129" s="211"/>
      <c r="H129" s="56">
        <v>100</v>
      </c>
      <c r="I129" s="56" t="s">
        <v>165</v>
      </c>
      <c r="J129" s="56">
        <v>100</v>
      </c>
      <c r="K129" s="56" t="s">
        <v>17</v>
      </c>
      <c r="L129" s="56" t="s">
        <v>165</v>
      </c>
      <c r="M129" s="232"/>
      <c r="N129" s="7"/>
      <c r="O129" s="7"/>
    </row>
    <row r="130" spans="1:15" s="8" customFormat="1" ht="16.5" thickBot="1" x14ac:dyDescent="0.3">
      <c r="A130" s="7"/>
      <c r="B130" s="7"/>
      <c r="C130" s="7"/>
      <c r="D130" s="233"/>
      <c r="E130" s="226"/>
      <c r="F130" s="62"/>
      <c r="G130" s="181"/>
      <c r="H130" s="60"/>
      <c r="I130" s="60"/>
      <c r="J130" s="57"/>
      <c r="K130" s="60"/>
      <c r="L130" s="60"/>
      <c r="M130" s="233"/>
      <c r="N130" s="7"/>
      <c r="O130" s="7"/>
    </row>
    <row r="131" spans="1:15" s="8" customFormat="1" ht="15.75" x14ac:dyDescent="0.25">
      <c r="A131" s="7"/>
      <c r="B131" s="7"/>
      <c r="C131" s="7"/>
      <c r="D131" s="180" t="s">
        <v>61</v>
      </c>
      <c r="E131" s="234" t="s">
        <v>226</v>
      </c>
      <c r="F131" s="25"/>
      <c r="G131" s="180" t="s">
        <v>190</v>
      </c>
      <c r="H131" s="24">
        <f>SUM(H132:H136)</f>
        <v>200</v>
      </c>
      <c r="I131" s="24">
        <f t="shared" ref="I131:L131" si="14">SUM(I132:I136)</f>
        <v>0</v>
      </c>
      <c r="J131" s="24">
        <f t="shared" si="14"/>
        <v>0</v>
      </c>
      <c r="K131" s="24">
        <f t="shared" si="14"/>
        <v>200</v>
      </c>
      <c r="L131" s="24">
        <f t="shared" si="14"/>
        <v>0</v>
      </c>
      <c r="M131" s="231" t="s">
        <v>48</v>
      </c>
      <c r="N131" s="7"/>
      <c r="O131" s="7"/>
    </row>
    <row r="132" spans="1:15" s="8" customFormat="1" ht="15.75" x14ac:dyDescent="0.25">
      <c r="A132" s="7"/>
      <c r="B132" s="7"/>
      <c r="C132" s="7"/>
      <c r="D132" s="211"/>
      <c r="E132" s="235"/>
      <c r="F132" s="25">
        <v>2021</v>
      </c>
      <c r="G132" s="211"/>
      <c r="H132" s="26" t="s">
        <v>17</v>
      </c>
      <c r="I132" s="26" t="s">
        <v>165</v>
      </c>
      <c r="J132" s="26" t="s">
        <v>165</v>
      </c>
      <c r="K132" s="26" t="s">
        <v>17</v>
      </c>
      <c r="L132" s="26" t="s">
        <v>165</v>
      </c>
      <c r="M132" s="232"/>
      <c r="N132" s="7"/>
      <c r="O132" s="7"/>
    </row>
    <row r="133" spans="1:15" s="8" customFormat="1" ht="15.75" x14ac:dyDescent="0.25">
      <c r="A133" s="7"/>
      <c r="B133" s="7"/>
      <c r="C133" s="7"/>
      <c r="D133" s="211"/>
      <c r="E133" s="235"/>
      <c r="F133" s="25">
        <v>2022</v>
      </c>
      <c r="G133" s="211"/>
      <c r="H133" s="26" t="s">
        <v>17</v>
      </c>
      <c r="I133" s="26" t="s">
        <v>165</v>
      </c>
      <c r="J133" s="26" t="s">
        <v>165</v>
      </c>
      <c r="K133" s="26" t="s">
        <v>17</v>
      </c>
      <c r="L133" s="26" t="s">
        <v>165</v>
      </c>
      <c r="M133" s="232"/>
      <c r="N133" s="7"/>
      <c r="O133" s="7"/>
    </row>
    <row r="134" spans="1:15" s="8" customFormat="1" ht="15.75" x14ac:dyDescent="0.25">
      <c r="A134" s="7"/>
      <c r="B134" s="7"/>
      <c r="C134" s="7"/>
      <c r="D134" s="211"/>
      <c r="E134" s="235"/>
      <c r="F134" s="25">
        <v>2023</v>
      </c>
      <c r="G134" s="211"/>
      <c r="H134" s="26" t="s">
        <v>17</v>
      </c>
      <c r="I134" s="26" t="s">
        <v>165</v>
      </c>
      <c r="J134" s="26" t="s">
        <v>165</v>
      </c>
      <c r="K134" s="26" t="s">
        <v>17</v>
      </c>
      <c r="L134" s="26" t="s">
        <v>165</v>
      </c>
      <c r="M134" s="232"/>
      <c r="N134" s="7"/>
      <c r="O134" s="7"/>
    </row>
    <row r="135" spans="1:15" s="8" customFormat="1" ht="15.75" x14ac:dyDescent="0.25">
      <c r="A135" s="7"/>
      <c r="B135" s="7"/>
      <c r="C135" s="7"/>
      <c r="D135" s="211"/>
      <c r="E135" s="235"/>
      <c r="F135" s="25">
        <v>2024</v>
      </c>
      <c r="G135" s="211"/>
      <c r="H135" s="26">
        <v>100</v>
      </c>
      <c r="I135" s="26" t="s">
        <v>165</v>
      </c>
      <c r="J135" s="26" t="s">
        <v>165</v>
      </c>
      <c r="K135" s="26">
        <v>100</v>
      </c>
      <c r="L135" s="26" t="s">
        <v>165</v>
      </c>
      <c r="M135" s="232"/>
      <c r="N135" s="7"/>
      <c r="O135" s="7"/>
    </row>
    <row r="136" spans="1:15" s="8" customFormat="1" ht="16.5" thickBot="1" x14ac:dyDescent="0.3">
      <c r="A136" s="7"/>
      <c r="B136" s="7"/>
      <c r="C136" s="7"/>
      <c r="D136" s="181"/>
      <c r="E136" s="236"/>
      <c r="F136" s="27">
        <v>2025</v>
      </c>
      <c r="G136" s="211"/>
      <c r="H136" s="28">
        <v>100</v>
      </c>
      <c r="I136" s="28" t="s">
        <v>165</v>
      </c>
      <c r="J136" s="28" t="s">
        <v>165</v>
      </c>
      <c r="K136" s="28">
        <v>100</v>
      </c>
      <c r="L136" s="28" t="s">
        <v>165</v>
      </c>
      <c r="M136" s="233"/>
      <c r="N136" s="7"/>
      <c r="O136" s="7"/>
    </row>
    <row r="137" spans="1:15" s="8" customFormat="1" ht="18.75" customHeight="1" x14ac:dyDescent="0.25">
      <c r="A137" s="7"/>
      <c r="B137" s="7"/>
      <c r="C137" s="7"/>
      <c r="D137" s="180" t="s">
        <v>63</v>
      </c>
      <c r="E137" s="185" t="s">
        <v>64</v>
      </c>
      <c r="F137" s="25"/>
      <c r="G137" s="211"/>
      <c r="H137" s="24">
        <f>SUM(H138:H142)</f>
        <v>80</v>
      </c>
      <c r="I137" s="24">
        <f t="shared" ref="I137:J137" si="15">SUM(I138:I142)</f>
        <v>0</v>
      </c>
      <c r="J137" s="24">
        <f t="shared" si="15"/>
        <v>0</v>
      </c>
      <c r="K137" s="24">
        <f>SUM(K138:K142)</f>
        <v>50</v>
      </c>
      <c r="L137" s="24">
        <f t="shared" ref="L137" si="16">SUM(L138:L142)</f>
        <v>30</v>
      </c>
      <c r="M137" s="231" t="s">
        <v>65</v>
      </c>
      <c r="N137" s="7"/>
      <c r="O137" s="7"/>
    </row>
    <row r="138" spans="1:15" s="8" customFormat="1" ht="15.75" x14ac:dyDescent="0.25">
      <c r="A138" s="7"/>
      <c r="B138" s="7"/>
      <c r="C138" s="7"/>
      <c r="D138" s="211"/>
      <c r="E138" s="212"/>
      <c r="F138" s="25">
        <v>2021</v>
      </c>
      <c r="G138" s="211"/>
      <c r="H138" s="26">
        <v>5</v>
      </c>
      <c r="I138" s="26" t="s">
        <v>165</v>
      </c>
      <c r="J138" s="26" t="s">
        <v>165</v>
      </c>
      <c r="K138" s="26">
        <v>5</v>
      </c>
      <c r="L138" s="24" t="s">
        <v>17</v>
      </c>
      <c r="M138" s="232"/>
      <c r="N138" s="7"/>
      <c r="O138" s="7"/>
    </row>
    <row r="139" spans="1:15" s="8" customFormat="1" ht="15.75" x14ac:dyDescent="0.25">
      <c r="A139" s="7"/>
      <c r="B139" s="7"/>
      <c r="C139" s="7"/>
      <c r="D139" s="211"/>
      <c r="E139" s="212"/>
      <c r="F139" s="25">
        <v>2022</v>
      </c>
      <c r="G139" s="211"/>
      <c r="H139" s="26">
        <v>20</v>
      </c>
      <c r="I139" s="26" t="s">
        <v>165</v>
      </c>
      <c r="J139" s="26" t="s">
        <v>165</v>
      </c>
      <c r="K139" s="26">
        <v>10</v>
      </c>
      <c r="L139" s="26">
        <v>10</v>
      </c>
      <c r="M139" s="232"/>
      <c r="N139" s="7"/>
      <c r="O139" s="7"/>
    </row>
    <row r="140" spans="1:15" s="8" customFormat="1" ht="15.75" x14ac:dyDescent="0.25">
      <c r="A140" s="7"/>
      <c r="B140" s="7"/>
      <c r="C140" s="7"/>
      <c r="D140" s="211"/>
      <c r="E140" s="212"/>
      <c r="F140" s="25">
        <v>2023</v>
      </c>
      <c r="G140" s="211"/>
      <c r="H140" s="26">
        <v>20</v>
      </c>
      <c r="I140" s="26" t="s">
        <v>165</v>
      </c>
      <c r="J140" s="26" t="s">
        <v>165</v>
      </c>
      <c r="K140" s="26">
        <v>10</v>
      </c>
      <c r="L140" s="26">
        <v>10</v>
      </c>
      <c r="M140" s="232"/>
      <c r="N140" s="7"/>
      <c r="O140" s="7"/>
    </row>
    <row r="141" spans="1:15" s="8" customFormat="1" ht="15.75" x14ac:dyDescent="0.25">
      <c r="A141" s="7"/>
      <c r="B141" s="7"/>
      <c r="C141" s="7"/>
      <c r="D141" s="211"/>
      <c r="E141" s="212"/>
      <c r="F141" s="25">
        <v>2024</v>
      </c>
      <c r="G141" s="211"/>
      <c r="H141" s="26">
        <v>20</v>
      </c>
      <c r="I141" s="26" t="s">
        <v>165</v>
      </c>
      <c r="J141" s="26" t="s">
        <v>165</v>
      </c>
      <c r="K141" s="26">
        <v>10</v>
      </c>
      <c r="L141" s="26">
        <v>10</v>
      </c>
      <c r="M141" s="232"/>
      <c r="N141" s="7"/>
      <c r="O141" s="7"/>
    </row>
    <row r="142" spans="1:15" s="8" customFormat="1" ht="16.5" thickBot="1" x14ac:dyDescent="0.3">
      <c r="A142" s="7"/>
      <c r="B142" s="7"/>
      <c r="C142" s="7"/>
      <c r="D142" s="181"/>
      <c r="E142" s="186"/>
      <c r="F142" s="27">
        <v>2025</v>
      </c>
      <c r="G142" s="181"/>
      <c r="H142" s="28">
        <v>15</v>
      </c>
      <c r="I142" s="28" t="s">
        <v>165</v>
      </c>
      <c r="J142" s="28" t="s">
        <v>165</v>
      </c>
      <c r="K142" s="28">
        <v>15</v>
      </c>
      <c r="L142" s="63" t="s">
        <v>17</v>
      </c>
      <c r="M142" s="233"/>
      <c r="N142" s="7"/>
      <c r="O142" s="7"/>
    </row>
    <row r="143" spans="1:15" s="8" customFormat="1" ht="15.75" x14ac:dyDescent="0.25">
      <c r="A143" s="7"/>
      <c r="B143" s="7"/>
      <c r="C143" s="7"/>
      <c r="D143" s="180" t="s">
        <v>66</v>
      </c>
      <c r="E143" s="185" t="s">
        <v>221</v>
      </c>
      <c r="F143" s="64"/>
      <c r="G143" s="180" t="s">
        <v>191</v>
      </c>
      <c r="H143" s="65">
        <f>SUM(H144:H148)</f>
        <v>9500</v>
      </c>
      <c r="I143" s="65">
        <f>SUM(I144:I148)</f>
        <v>0</v>
      </c>
      <c r="J143" s="65">
        <f>SUM(J144:J148)</f>
        <v>9500</v>
      </c>
      <c r="K143" s="65">
        <f t="shared" ref="K143:L143" si="17">SUM(K144:K148)</f>
        <v>0</v>
      </c>
      <c r="L143" s="65">
        <f t="shared" si="17"/>
        <v>0</v>
      </c>
      <c r="M143" s="180" t="s">
        <v>222</v>
      </c>
      <c r="N143" s="7"/>
      <c r="O143" s="7"/>
    </row>
    <row r="144" spans="1:15" s="8" customFormat="1" ht="15.75" x14ac:dyDescent="0.25">
      <c r="A144" s="7"/>
      <c r="B144" s="7"/>
      <c r="C144" s="7"/>
      <c r="D144" s="211"/>
      <c r="E144" s="212"/>
      <c r="F144" s="25">
        <v>2021</v>
      </c>
      <c r="G144" s="211"/>
      <c r="H144" s="26">
        <v>1500</v>
      </c>
      <c r="I144" s="26" t="s">
        <v>165</v>
      </c>
      <c r="J144" s="26">
        <v>1500</v>
      </c>
      <c r="K144" s="26" t="s">
        <v>165</v>
      </c>
      <c r="L144" s="26" t="s">
        <v>165</v>
      </c>
      <c r="M144" s="211"/>
      <c r="N144" s="7"/>
      <c r="O144" s="7"/>
    </row>
    <row r="145" spans="1:15" s="8" customFormat="1" ht="15.75" x14ac:dyDescent="0.25">
      <c r="A145" s="7"/>
      <c r="B145" s="7"/>
      <c r="C145" s="7"/>
      <c r="D145" s="211"/>
      <c r="E145" s="212"/>
      <c r="F145" s="25">
        <v>2022</v>
      </c>
      <c r="G145" s="211"/>
      <c r="H145" s="26">
        <v>2000</v>
      </c>
      <c r="I145" s="26" t="s">
        <v>165</v>
      </c>
      <c r="J145" s="26">
        <v>2000</v>
      </c>
      <c r="K145" s="26" t="s">
        <v>165</v>
      </c>
      <c r="L145" s="26" t="s">
        <v>165</v>
      </c>
      <c r="M145" s="211"/>
      <c r="N145" s="7"/>
      <c r="O145" s="7"/>
    </row>
    <row r="146" spans="1:15" s="8" customFormat="1" ht="15.75" x14ac:dyDescent="0.25">
      <c r="A146" s="7"/>
      <c r="B146" s="7"/>
      <c r="C146" s="7"/>
      <c r="D146" s="211"/>
      <c r="E146" s="212"/>
      <c r="F146" s="25">
        <v>2023</v>
      </c>
      <c r="G146" s="211"/>
      <c r="H146" s="26">
        <v>2000</v>
      </c>
      <c r="I146" s="26" t="s">
        <v>165</v>
      </c>
      <c r="J146" s="26">
        <v>2000</v>
      </c>
      <c r="K146" s="26" t="s">
        <v>165</v>
      </c>
      <c r="L146" s="26" t="s">
        <v>165</v>
      </c>
      <c r="M146" s="211"/>
      <c r="N146" s="7"/>
      <c r="O146" s="7"/>
    </row>
    <row r="147" spans="1:15" s="8" customFormat="1" ht="15.75" x14ac:dyDescent="0.25">
      <c r="A147" s="7"/>
      <c r="B147" s="7"/>
      <c r="C147" s="7"/>
      <c r="D147" s="211"/>
      <c r="E147" s="212"/>
      <c r="F147" s="25">
        <v>2024</v>
      </c>
      <c r="G147" s="211"/>
      <c r="H147" s="26">
        <v>2000</v>
      </c>
      <c r="I147" s="26" t="s">
        <v>165</v>
      </c>
      <c r="J147" s="26">
        <v>2000</v>
      </c>
      <c r="K147" s="26" t="s">
        <v>165</v>
      </c>
      <c r="L147" s="26" t="s">
        <v>165</v>
      </c>
      <c r="M147" s="211"/>
      <c r="N147" s="7"/>
      <c r="O147" s="7"/>
    </row>
    <row r="148" spans="1:15" s="8" customFormat="1" ht="39" customHeight="1" thickBot="1" x14ac:dyDescent="0.3">
      <c r="A148" s="7"/>
      <c r="B148" s="7"/>
      <c r="C148" s="7"/>
      <c r="D148" s="181"/>
      <c r="E148" s="186"/>
      <c r="F148" s="27">
        <v>2025</v>
      </c>
      <c r="G148" s="181"/>
      <c r="H148" s="28">
        <v>2000</v>
      </c>
      <c r="I148" s="28" t="s">
        <v>165</v>
      </c>
      <c r="J148" s="28">
        <v>2000</v>
      </c>
      <c r="K148" s="28" t="s">
        <v>165</v>
      </c>
      <c r="L148" s="28" t="s">
        <v>165</v>
      </c>
      <c r="M148" s="181"/>
      <c r="N148" s="7"/>
      <c r="O148" s="7"/>
    </row>
    <row r="149" spans="1:15" s="8" customFormat="1" ht="15" customHeight="1" x14ac:dyDescent="0.25">
      <c r="A149" s="7"/>
      <c r="B149" s="7"/>
      <c r="C149" s="7"/>
      <c r="D149" s="180" t="s">
        <v>67</v>
      </c>
      <c r="E149" s="227" t="s">
        <v>68</v>
      </c>
      <c r="F149" s="64"/>
      <c r="G149" s="180" t="s">
        <v>62</v>
      </c>
      <c r="H149" s="65">
        <f>SUM(H150:H153)</f>
        <v>1000</v>
      </c>
      <c r="I149" s="65">
        <f t="shared" ref="I149:L149" si="18">SUM(I150:I153)</f>
        <v>0</v>
      </c>
      <c r="J149" s="65">
        <f>SUM(J150:J153)</f>
        <v>1000</v>
      </c>
      <c r="K149" s="65">
        <f>SUM(K150:K153)</f>
        <v>0</v>
      </c>
      <c r="L149" s="65">
        <f t="shared" si="18"/>
        <v>0</v>
      </c>
      <c r="M149" s="180" t="s">
        <v>70</v>
      </c>
      <c r="N149" s="7"/>
      <c r="O149" s="7"/>
    </row>
    <row r="150" spans="1:15" s="8" customFormat="1" ht="15.75" x14ac:dyDescent="0.25">
      <c r="A150" s="7"/>
      <c r="B150" s="7"/>
      <c r="C150" s="7"/>
      <c r="D150" s="211"/>
      <c r="E150" s="228"/>
      <c r="F150" s="25">
        <v>2022</v>
      </c>
      <c r="G150" s="211"/>
      <c r="H150" s="26">
        <v>250</v>
      </c>
      <c r="I150" s="26"/>
      <c r="J150" s="26">
        <v>250</v>
      </c>
      <c r="K150" s="237" t="s">
        <v>69</v>
      </c>
      <c r="L150" s="26"/>
      <c r="M150" s="211"/>
      <c r="N150" s="7"/>
      <c r="O150" s="7"/>
    </row>
    <row r="151" spans="1:15" s="8" customFormat="1" ht="15.75" x14ac:dyDescent="0.25">
      <c r="A151" s="7"/>
      <c r="B151" s="7"/>
      <c r="C151" s="7"/>
      <c r="D151" s="211"/>
      <c r="E151" s="228"/>
      <c r="F151" s="25">
        <v>2023</v>
      </c>
      <c r="G151" s="211"/>
      <c r="H151" s="26">
        <v>250</v>
      </c>
      <c r="I151" s="26"/>
      <c r="J151" s="26">
        <v>250</v>
      </c>
      <c r="K151" s="237"/>
      <c r="L151" s="26"/>
      <c r="M151" s="211"/>
      <c r="N151" s="7"/>
      <c r="O151" s="7"/>
    </row>
    <row r="152" spans="1:15" s="8" customFormat="1" ht="15.75" x14ac:dyDescent="0.25">
      <c r="A152" s="7"/>
      <c r="B152" s="7"/>
      <c r="C152" s="7"/>
      <c r="D152" s="211"/>
      <c r="E152" s="228"/>
      <c r="F152" s="25">
        <v>2024</v>
      </c>
      <c r="G152" s="211"/>
      <c r="H152" s="26">
        <v>250</v>
      </c>
      <c r="I152" s="26"/>
      <c r="J152" s="26">
        <v>250</v>
      </c>
      <c r="K152" s="237"/>
      <c r="L152" s="26"/>
      <c r="M152" s="211"/>
      <c r="N152" s="7"/>
      <c r="O152" s="7"/>
    </row>
    <row r="153" spans="1:15" s="8" customFormat="1" ht="16.5" thickBot="1" x14ac:dyDescent="0.3">
      <c r="A153" s="7"/>
      <c r="B153" s="7"/>
      <c r="C153" s="7"/>
      <c r="D153" s="181"/>
      <c r="E153" s="229"/>
      <c r="F153" s="27">
        <v>2025</v>
      </c>
      <c r="G153" s="181"/>
      <c r="H153" s="28">
        <v>250</v>
      </c>
      <c r="I153" s="28"/>
      <c r="J153" s="28">
        <v>250</v>
      </c>
      <c r="K153" s="190"/>
      <c r="L153" s="28"/>
      <c r="M153" s="181"/>
      <c r="N153" s="7"/>
      <c r="O153" s="7"/>
    </row>
    <row r="154" spans="1:15" s="8" customFormat="1" ht="37.5" customHeight="1" x14ac:dyDescent="0.25">
      <c r="A154" s="7"/>
      <c r="B154" s="7"/>
      <c r="C154" s="7"/>
      <c r="D154" s="180" t="s">
        <v>71</v>
      </c>
      <c r="E154" s="231" t="s">
        <v>72</v>
      </c>
      <c r="F154" s="25"/>
      <c r="G154" s="180" t="s">
        <v>192</v>
      </c>
      <c r="H154" s="24">
        <f>SUM(H155:H159)</f>
        <v>0</v>
      </c>
      <c r="I154" s="24">
        <f>SUM(I155:I159)</f>
        <v>0</v>
      </c>
      <c r="J154" s="24">
        <f>SUM(J155:J159)</f>
        <v>0</v>
      </c>
      <c r="K154" s="24">
        <f>SUM(K155:K159)</f>
        <v>0</v>
      </c>
      <c r="L154" s="24">
        <f>SUM(L155:L159)</f>
        <v>0</v>
      </c>
      <c r="M154" s="231" t="s">
        <v>74</v>
      </c>
      <c r="N154" s="7"/>
      <c r="O154" s="7"/>
    </row>
    <row r="155" spans="1:15" s="8" customFormat="1" ht="15.75" x14ac:dyDescent="0.25">
      <c r="A155" s="7"/>
      <c r="B155" s="7"/>
      <c r="C155" s="7"/>
      <c r="D155" s="211"/>
      <c r="E155" s="232"/>
      <c r="F155" s="25">
        <v>2021</v>
      </c>
      <c r="G155" s="211"/>
      <c r="H155" s="237" t="s">
        <v>203</v>
      </c>
      <c r="I155" s="26" t="s">
        <v>165</v>
      </c>
      <c r="J155" s="26" t="s">
        <v>165</v>
      </c>
      <c r="K155" s="26" t="s">
        <v>165</v>
      </c>
      <c r="L155" s="26" t="s">
        <v>165</v>
      </c>
      <c r="M155" s="232"/>
      <c r="N155" s="7"/>
      <c r="O155" s="7"/>
    </row>
    <row r="156" spans="1:15" s="8" customFormat="1" ht="15.75" x14ac:dyDescent="0.25">
      <c r="A156" s="7"/>
      <c r="B156" s="7"/>
      <c r="C156" s="7"/>
      <c r="D156" s="211"/>
      <c r="E156" s="232"/>
      <c r="F156" s="25">
        <v>2022</v>
      </c>
      <c r="G156" s="211"/>
      <c r="H156" s="237"/>
      <c r="I156" s="26" t="s">
        <v>165</v>
      </c>
      <c r="J156" s="26" t="s">
        <v>165</v>
      </c>
      <c r="K156" s="26" t="s">
        <v>165</v>
      </c>
      <c r="L156" s="26" t="s">
        <v>165</v>
      </c>
      <c r="M156" s="232"/>
      <c r="N156" s="7"/>
      <c r="O156" s="7"/>
    </row>
    <row r="157" spans="1:15" s="8" customFormat="1" ht="15.75" x14ac:dyDescent="0.25">
      <c r="A157" s="7"/>
      <c r="B157" s="7"/>
      <c r="C157" s="7"/>
      <c r="D157" s="211"/>
      <c r="E157" s="232"/>
      <c r="F157" s="25">
        <v>2023</v>
      </c>
      <c r="G157" s="211"/>
      <c r="H157" s="237"/>
      <c r="I157" s="26" t="s">
        <v>165</v>
      </c>
      <c r="J157" s="26" t="s">
        <v>165</v>
      </c>
      <c r="K157" s="26" t="s">
        <v>165</v>
      </c>
      <c r="L157" s="26" t="s">
        <v>165</v>
      </c>
      <c r="M157" s="232"/>
      <c r="N157" s="7"/>
      <c r="O157" s="7"/>
    </row>
    <row r="158" spans="1:15" s="8" customFormat="1" ht="15.75" x14ac:dyDescent="0.25">
      <c r="A158" s="7"/>
      <c r="B158" s="7"/>
      <c r="C158" s="7"/>
      <c r="D158" s="211"/>
      <c r="E158" s="232"/>
      <c r="F158" s="25">
        <v>2024</v>
      </c>
      <c r="G158" s="211"/>
      <c r="H158" s="237"/>
      <c r="I158" s="26" t="s">
        <v>165</v>
      </c>
      <c r="J158" s="26" t="s">
        <v>165</v>
      </c>
      <c r="K158" s="26" t="s">
        <v>165</v>
      </c>
      <c r="L158" s="26" t="s">
        <v>165</v>
      </c>
      <c r="M158" s="232"/>
      <c r="N158" s="7"/>
      <c r="O158" s="7"/>
    </row>
    <row r="159" spans="1:15" s="8" customFormat="1" ht="16.5" thickBot="1" x14ac:dyDescent="0.3">
      <c r="A159" s="7"/>
      <c r="B159" s="7"/>
      <c r="C159" s="7"/>
      <c r="D159" s="181"/>
      <c r="E159" s="233"/>
      <c r="F159" s="27">
        <v>2025</v>
      </c>
      <c r="G159" s="181"/>
      <c r="H159" s="190"/>
      <c r="I159" s="28" t="s">
        <v>165</v>
      </c>
      <c r="J159" s="28" t="s">
        <v>165</v>
      </c>
      <c r="K159" s="28" t="s">
        <v>165</v>
      </c>
      <c r="L159" s="28" t="s">
        <v>165</v>
      </c>
      <c r="M159" s="232"/>
      <c r="N159" s="7"/>
      <c r="O159" s="7"/>
    </row>
    <row r="160" spans="1:15" s="8" customFormat="1" ht="15" customHeight="1" x14ac:dyDescent="0.25">
      <c r="A160" s="7"/>
      <c r="B160" s="7"/>
      <c r="C160" s="7"/>
      <c r="D160" s="180" t="s">
        <v>75</v>
      </c>
      <c r="E160" s="231" t="s">
        <v>76</v>
      </c>
      <c r="F160" s="25"/>
      <c r="G160" s="180" t="s">
        <v>77</v>
      </c>
      <c r="H160" s="24">
        <f>SUM(H161:H165)</f>
        <v>0</v>
      </c>
      <c r="I160" s="24">
        <f>SUM(I161:I165)</f>
        <v>0</v>
      </c>
      <c r="J160" s="24">
        <f>SUM(J161:J165)</f>
        <v>0</v>
      </c>
      <c r="K160" s="24">
        <f>SUM(K161:K165)</f>
        <v>0</v>
      </c>
      <c r="L160" s="24">
        <f>SUM(L161:L165)</f>
        <v>0</v>
      </c>
      <c r="M160" s="232"/>
      <c r="N160" s="7"/>
      <c r="O160" s="7"/>
    </row>
    <row r="161" spans="1:15" s="8" customFormat="1" ht="15.75" x14ac:dyDescent="0.25">
      <c r="A161" s="7"/>
      <c r="B161" s="7"/>
      <c r="C161" s="7"/>
      <c r="D161" s="211"/>
      <c r="E161" s="232"/>
      <c r="F161" s="25">
        <v>2021</v>
      </c>
      <c r="G161" s="211"/>
      <c r="H161" s="237" t="s">
        <v>203</v>
      </c>
      <c r="I161" s="26" t="s">
        <v>165</v>
      </c>
      <c r="J161" s="26" t="s">
        <v>165</v>
      </c>
      <c r="K161" s="26" t="s">
        <v>165</v>
      </c>
      <c r="L161" s="26" t="s">
        <v>165</v>
      </c>
      <c r="M161" s="232"/>
      <c r="N161" s="7"/>
      <c r="O161" s="7"/>
    </row>
    <row r="162" spans="1:15" s="8" customFormat="1" ht="15.75" x14ac:dyDescent="0.25">
      <c r="A162" s="7"/>
      <c r="B162" s="7"/>
      <c r="C162" s="7"/>
      <c r="D162" s="211"/>
      <c r="E162" s="232"/>
      <c r="F162" s="25">
        <v>2022</v>
      </c>
      <c r="G162" s="211"/>
      <c r="H162" s="237"/>
      <c r="I162" s="26" t="s">
        <v>165</v>
      </c>
      <c r="J162" s="26" t="s">
        <v>165</v>
      </c>
      <c r="K162" s="26" t="s">
        <v>165</v>
      </c>
      <c r="L162" s="26" t="s">
        <v>165</v>
      </c>
      <c r="M162" s="232"/>
      <c r="N162" s="7"/>
      <c r="O162" s="7"/>
    </row>
    <row r="163" spans="1:15" s="8" customFormat="1" ht="15.75" x14ac:dyDescent="0.25">
      <c r="A163" s="7"/>
      <c r="B163" s="7"/>
      <c r="C163" s="7"/>
      <c r="D163" s="211"/>
      <c r="E163" s="232"/>
      <c r="F163" s="25">
        <v>2023</v>
      </c>
      <c r="G163" s="211"/>
      <c r="H163" s="237"/>
      <c r="I163" s="26" t="s">
        <v>165</v>
      </c>
      <c r="J163" s="26" t="s">
        <v>165</v>
      </c>
      <c r="K163" s="26" t="s">
        <v>165</v>
      </c>
      <c r="L163" s="26" t="s">
        <v>165</v>
      </c>
      <c r="M163" s="232"/>
      <c r="N163" s="7"/>
      <c r="O163" s="7"/>
    </row>
    <row r="164" spans="1:15" s="8" customFormat="1" ht="15.75" x14ac:dyDescent="0.25">
      <c r="A164" s="7"/>
      <c r="B164" s="7"/>
      <c r="C164" s="7"/>
      <c r="D164" s="211"/>
      <c r="E164" s="232"/>
      <c r="F164" s="25">
        <v>2024</v>
      </c>
      <c r="G164" s="211"/>
      <c r="H164" s="237"/>
      <c r="I164" s="26" t="s">
        <v>165</v>
      </c>
      <c r="J164" s="26" t="s">
        <v>165</v>
      </c>
      <c r="K164" s="26" t="s">
        <v>165</v>
      </c>
      <c r="L164" s="26" t="s">
        <v>165</v>
      </c>
      <c r="M164" s="232"/>
      <c r="N164" s="7"/>
      <c r="O164" s="7"/>
    </row>
    <row r="165" spans="1:15" s="8" customFormat="1" ht="16.5" thickBot="1" x14ac:dyDescent="0.3">
      <c r="A165" s="7"/>
      <c r="B165" s="7"/>
      <c r="C165" s="7"/>
      <c r="D165" s="181"/>
      <c r="E165" s="233"/>
      <c r="F165" s="27">
        <v>2025</v>
      </c>
      <c r="G165" s="181"/>
      <c r="H165" s="190"/>
      <c r="I165" s="28" t="s">
        <v>165</v>
      </c>
      <c r="J165" s="28" t="s">
        <v>165</v>
      </c>
      <c r="K165" s="28" t="s">
        <v>165</v>
      </c>
      <c r="L165" s="28" t="s">
        <v>165</v>
      </c>
      <c r="M165" s="233"/>
      <c r="N165" s="7"/>
      <c r="O165" s="7"/>
    </row>
    <row r="166" spans="1:15" s="8" customFormat="1" ht="15.75" x14ac:dyDescent="0.25">
      <c r="A166" s="7"/>
      <c r="B166" s="7"/>
      <c r="C166" s="7"/>
      <c r="D166" s="180" t="s">
        <v>78</v>
      </c>
      <c r="E166" s="185" t="s">
        <v>79</v>
      </c>
      <c r="F166" s="25"/>
      <c r="G166" s="185" t="s">
        <v>80</v>
      </c>
      <c r="H166" s="24">
        <f>SUM(H167:H171)</f>
        <v>250</v>
      </c>
      <c r="I166" s="24">
        <f>SUM(I167:I171)</f>
        <v>0</v>
      </c>
      <c r="J166" s="24">
        <f t="shared" ref="J166:K166" si="19">SUM(J167:J171)</f>
        <v>150</v>
      </c>
      <c r="K166" s="24">
        <f t="shared" si="19"/>
        <v>100</v>
      </c>
      <c r="L166" s="24">
        <f>SUM(L167:L171)</f>
        <v>0</v>
      </c>
      <c r="M166" s="231" t="s">
        <v>81</v>
      </c>
      <c r="N166" s="7"/>
      <c r="O166" s="7"/>
    </row>
    <row r="167" spans="1:15" s="8" customFormat="1" ht="15.75" x14ac:dyDescent="0.25">
      <c r="A167" s="7"/>
      <c r="B167" s="7"/>
      <c r="C167" s="7"/>
      <c r="D167" s="211"/>
      <c r="E167" s="212"/>
      <c r="F167" s="25">
        <v>2021</v>
      </c>
      <c r="G167" s="212"/>
      <c r="H167" s="26">
        <v>50</v>
      </c>
      <c r="I167" s="26" t="s">
        <v>165</v>
      </c>
      <c r="J167" s="26">
        <v>50</v>
      </c>
      <c r="K167" s="24" t="s">
        <v>17</v>
      </c>
      <c r="L167" s="24" t="s">
        <v>165</v>
      </c>
      <c r="M167" s="232"/>
      <c r="N167" s="7"/>
      <c r="O167" s="7"/>
    </row>
    <row r="168" spans="1:15" s="8" customFormat="1" ht="15.75" x14ac:dyDescent="0.25">
      <c r="A168" s="7"/>
      <c r="B168" s="7"/>
      <c r="C168" s="7"/>
      <c r="D168" s="211"/>
      <c r="E168" s="212"/>
      <c r="F168" s="25">
        <v>2022</v>
      </c>
      <c r="G168" s="212"/>
      <c r="H168" s="26">
        <v>50</v>
      </c>
      <c r="I168" s="26" t="s">
        <v>165</v>
      </c>
      <c r="J168" s="26" t="s">
        <v>17</v>
      </c>
      <c r="K168" s="26">
        <v>50</v>
      </c>
      <c r="L168" s="26" t="s">
        <v>165</v>
      </c>
      <c r="M168" s="232"/>
      <c r="N168" s="7"/>
      <c r="O168" s="7"/>
    </row>
    <row r="169" spans="1:15" s="8" customFormat="1" ht="15.75" x14ac:dyDescent="0.25">
      <c r="A169" s="7"/>
      <c r="B169" s="7"/>
      <c r="C169" s="7"/>
      <c r="D169" s="211"/>
      <c r="E169" s="212"/>
      <c r="F169" s="25">
        <v>2023</v>
      </c>
      <c r="G169" s="212"/>
      <c r="H169" s="26">
        <v>50</v>
      </c>
      <c r="I169" s="26" t="s">
        <v>165</v>
      </c>
      <c r="J169" s="26" t="s">
        <v>17</v>
      </c>
      <c r="K169" s="26">
        <v>50</v>
      </c>
      <c r="L169" s="26" t="s">
        <v>165</v>
      </c>
      <c r="M169" s="232"/>
      <c r="N169" s="7"/>
      <c r="O169" s="7"/>
    </row>
    <row r="170" spans="1:15" s="8" customFormat="1" ht="15.75" x14ac:dyDescent="0.25">
      <c r="A170" s="7"/>
      <c r="B170" s="7"/>
      <c r="C170" s="7"/>
      <c r="D170" s="211"/>
      <c r="E170" s="212"/>
      <c r="F170" s="25">
        <v>2024</v>
      </c>
      <c r="G170" s="212"/>
      <c r="H170" s="26">
        <v>50</v>
      </c>
      <c r="I170" s="26" t="s">
        <v>165</v>
      </c>
      <c r="J170" s="26">
        <v>50</v>
      </c>
      <c r="K170" s="26" t="s">
        <v>17</v>
      </c>
      <c r="L170" s="26" t="s">
        <v>165</v>
      </c>
      <c r="M170" s="232"/>
      <c r="N170" s="7"/>
      <c r="O170" s="7"/>
    </row>
    <row r="171" spans="1:15" s="8" customFormat="1" ht="16.5" thickBot="1" x14ac:dyDescent="0.3">
      <c r="A171" s="7"/>
      <c r="B171" s="7"/>
      <c r="C171" s="7"/>
      <c r="D171" s="181"/>
      <c r="E171" s="186"/>
      <c r="F171" s="27">
        <v>2025</v>
      </c>
      <c r="G171" s="186"/>
      <c r="H171" s="28">
        <v>50</v>
      </c>
      <c r="I171" s="28" t="s">
        <v>165</v>
      </c>
      <c r="J171" s="28">
        <v>50</v>
      </c>
      <c r="K171" s="28" t="s">
        <v>17</v>
      </c>
      <c r="L171" s="28" t="s">
        <v>165</v>
      </c>
      <c r="M171" s="233"/>
      <c r="N171" s="7"/>
      <c r="O171" s="7"/>
    </row>
    <row r="172" spans="1:15" s="8" customFormat="1" ht="15.75" x14ac:dyDescent="0.25">
      <c r="A172" s="7"/>
      <c r="B172" s="7"/>
      <c r="C172" s="7"/>
      <c r="D172" s="180">
        <v>15</v>
      </c>
      <c r="E172" s="180" t="s">
        <v>82</v>
      </c>
      <c r="F172" s="25"/>
      <c r="G172" s="180" t="s">
        <v>193</v>
      </c>
      <c r="H172" s="24">
        <f>SUM(H173:H178)</f>
        <v>0</v>
      </c>
      <c r="I172" s="24">
        <f>SUM(I173:I178)</f>
        <v>0</v>
      </c>
      <c r="J172" s="24">
        <f>SUM(J173:J178)</f>
        <v>0</v>
      </c>
      <c r="K172" s="24">
        <f>SUM(K173:K178)</f>
        <v>0</v>
      </c>
      <c r="L172" s="24">
        <f>SUM(L173:L178)</f>
        <v>0</v>
      </c>
      <c r="M172" s="231" t="s">
        <v>83</v>
      </c>
      <c r="N172" s="7"/>
      <c r="O172" s="7"/>
    </row>
    <row r="173" spans="1:15" s="8" customFormat="1" ht="15" customHeight="1" x14ac:dyDescent="0.25">
      <c r="A173" s="7"/>
      <c r="B173" s="7"/>
      <c r="C173" s="7"/>
      <c r="D173" s="211"/>
      <c r="E173" s="211"/>
      <c r="F173" s="25">
        <v>2021</v>
      </c>
      <c r="G173" s="211"/>
      <c r="H173" s="26"/>
      <c r="I173" s="26"/>
      <c r="J173" s="26"/>
      <c r="K173" s="26"/>
      <c r="L173" s="26"/>
      <c r="M173" s="232"/>
      <c r="N173" s="7"/>
      <c r="O173" s="7"/>
    </row>
    <row r="174" spans="1:15" s="8" customFormat="1" ht="15.75" x14ac:dyDescent="0.25">
      <c r="A174" s="7"/>
      <c r="B174" s="7"/>
      <c r="C174" s="7"/>
      <c r="D174" s="211"/>
      <c r="E174" s="211"/>
      <c r="F174" s="25">
        <v>2022</v>
      </c>
      <c r="G174" s="211"/>
      <c r="H174" s="26"/>
      <c r="I174" s="26"/>
      <c r="J174" s="26"/>
      <c r="K174" s="26"/>
      <c r="L174" s="26"/>
      <c r="M174" s="232"/>
      <c r="N174" s="7"/>
      <c r="O174" s="7"/>
    </row>
    <row r="175" spans="1:15" s="8" customFormat="1" ht="15.75" x14ac:dyDescent="0.25">
      <c r="A175" s="7"/>
      <c r="B175" s="7"/>
      <c r="C175" s="7"/>
      <c r="D175" s="211"/>
      <c r="E175" s="211"/>
      <c r="F175" s="25">
        <v>2023</v>
      </c>
      <c r="G175" s="211"/>
      <c r="H175" s="26"/>
      <c r="I175" s="26"/>
      <c r="J175" s="26"/>
      <c r="K175" s="26"/>
      <c r="L175" s="26"/>
      <c r="M175" s="232"/>
      <c r="N175" s="7"/>
      <c r="O175" s="7"/>
    </row>
    <row r="176" spans="1:15" s="8" customFormat="1" ht="15.75" customHeight="1" x14ac:dyDescent="0.25">
      <c r="A176" s="7"/>
      <c r="B176" s="7"/>
      <c r="C176" s="7"/>
      <c r="D176" s="211"/>
      <c r="E176" s="211"/>
      <c r="F176" s="25">
        <v>2024</v>
      </c>
      <c r="G176" s="211"/>
      <c r="H176" s="26"/>
      <c r="I176" s="26"/>
      <c r="J176" s="26"/>
      <c r="K176" s="26"/>
      <c r="L176" s="26"/>
      <c r="M176" s="232"/>
      <c r="N176" s="7"/>
      <c r="O176" s="7"/>
    </row>
    <row r="177" spans="1:15" s="8" customFormat="1" ht="16.5" thickBot="1" x14ac:dyDescent="0.3">
      <c r="A177" s="7"/>
      <c r="B177" s="7"/>
      <c r="C177" s="7"/>
      <c r="D177" s="211"/>
      <c r="E177" s="211"/>
      <c r="F177" s="25">
        <v>2025</v>
      </c>
      <c r="G177" s="211"/>
      <c r="H177" s="26"/>
      <c r="I177" s="26"/>
      <c r="J177" s="26"/>
      <c r="K177" s="26"/>
      <c r="L177" s="26"/>
      <c r="M177" s="232"/>
      <c r="N177" s="7"/>
      <c r="O177" s="7"/>
    </row>
    <row r="178" spans="1:15" s="8" customFormat="1" ht="16.5" thickBot="1" x14ac:dyDescent="0.3">
      <c r="A178" s="7"/>
      <c r="B178" s="7"/>
      <c r="C178" s="7"/>
      <c r="D178" s="181"/>
      <c r="E178" s="181"/>
      <c r="F178" s="27"/>
      <c r="G178" s="181"/>
      <c r="H178" s="260" t="s">
        <v>69</v>
      </c>
      <c r="I178" s="261"/>
      <c r="J178" s="261"/>
      <c r="K178" s="261"/>
      <c r="L178" s="262"/>
      <c r="M178" s="132"/>
      <c r="N178" s="7"/>
      <c r="O178" s="7"/>
    </row>
    <row r="179" spans="1:15" s="8" customFormat="1" ht="16.5" thickBot="1" x14ac:dyDescent="0.3">
      <c r="A179" s="7"/>
      <c r="B179" s="7"/>
      <c r="C179" s="7"/>
      <c r="D179" s="156"/>
      <c r="E179" s="67" t="s">
        <v>34</v>
      </c>
      <c r="F179" s="27"/>
      <c r="G179" s="68"/>
      <c r="H179" s="69">
        <f>SUM(H94)  + SUM(H100)  + SUM(H106)  + SUM(H112)  + SUM(H115)  + SUM(H121)  + SUM(H126)  + SUM(H131) + SUM(H137) + SUM(H143) + SUM(H149) +  SUM(H154) +  SUM(H160)  + SUM(H166)</f>
        <v>110659</v>
      </c>
      <c r="I179" s="69">
        <f t="shared" ref="I179:L179" si="20">SUM(I94)  + SUM(I100)  + SUM(I106)  + SUM(I112)  + SUM(I115)  + SUM(I121)  + SUM(I126)  + SUM(I131) + SUM(I137) + SUM(I143) + SUM(I149) +  SUM(I154) +  SUM(I160)  + SUM(I166)</f>
        <v>0</v>
      </c>
      <c r="J179" s="69">
        <f t="shared" si="20"/>
        <v>108229</v>
      </c>
      <c r="K179" s="69">
        <f t="shared" si="20"/>
        <v>1900</v>
      </c>
      <c r="L179" s="69">
        <f t="shared" si="20"/>
        <v>530</v>
      </c>
      <c r="M179" s="132"/>
      <c r="N179" s="7"/>
      <c r="O179" s="7"/>
    </row>
    <row r="180" spans="1:15" s="8" customFormat="1" ht="15.75" x14ac:dyDescent="0.25">
      <c r="A180" s="149"/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53"/>
      <c r="N180" s="149"/>
      <c r="O180" s="7"/>
    </row>
    <row r="181" spans="1:15" s="8" customFormat="1" ht="15.75" x14ac:dyDescent="0.25">
      <c r="A181" s="7"/>
      <c r="B181" s="7"/>
      <c r="C181" s="7"/>
      <c r="D181" s="149"/>
      <c r="E181" s="149"/>
      <c r="F181" s="149"/>
      <c r="G181" s="149"/>
      <c r="H181" s="149"/>
      <c r="I181" s="149"/>
      <c r="J181" s="149"/>
      <c r="K181" s="149"/>
      <c r="L181" s="149"/>
      <c r="M181" s="153"/>
      <c r="N181" s="7"/>
      <c r="O181" s="7"/>
    </row>
    <row r="182" spans="1:15" s="71" customFormat="1" ht="15.75" x14ac:dyDescent="0.25">
      <c r="A182" s="70"/>
      <c r="B182" s="70"/>
      <c r="C182" s="70"/>
      <c r="D182" s="151"/>
      <c r="E182" s="309" t="s">
        <v>84</v>
      </c>
      <c r="F182" s="309"/>
      <c r="G182" s="309"/>
      <c r="H182" s="309"/>
      <c r="I182" s="309"/>
      <c r="J182" s="309"/>
      <c r="K182" s="309"/>
      <c r="L182" s="309"/>
      <c r="M182" s="154"/>
      <c r="N182" s="70"/>
      <c r="O182" s="70"/>
    </row>
    <row r="183" spans="1:15" s="8" customFormat="1" ht="15.75" x14ac:dyDescent="0.25">
      <c r="A183" s="7"/>
      <c r="B183" s="7"/>
      <c r="C183" s="7"/>
      <c r="D183" s="152"/>
      <c r="E183" s="149"/>
      <c r="F183" s="149"/>
      <c r="G183" s="149"/>
      <c r="H183" s="149"/>
      <c r="I183" s="149"/>
      <c r="J183" s="149"/>
      <c r="K183" s="149"/>
      <c r="L183" s="149"/>
      <c r="M183" s="155" t="s">
        <v>211</v>
      </c>
      <c r="N183" s="7"/>
      <c r="O183" s="7"/>
    </row>
    <row r="184" spans="1:15" s="8" customFormat="1" ht="16.5" thickBot="1" x14ac:dyDescent="0.3">
      <c r="A184" s="149"/>
      <c r="B184" s="149"/>
      <c r="C184" s="149"/>
      <c r="D184" s="157"/>
      <c r="E184" s="149"/>
      <c r="F184" s="149"/>
      <c r="G184" s="149"/>
      <c r="H184" s="149"/>
      <c r="I184" s="149"/>
      <c r="J184" s="149"/>
      <c r="K184" s="149"/>
      <c r="L184" s="149"/>
      <c r="M184" s="153"/>
      <c r="N184" s="149"/>
      <c r="O184" s="7"/>
    </row>
    <row r="185" spans="1:15" s="8" customFormat="1" ht="42" customHeight="1" thickBot="1" x14ac:dyDescent="0.3">
      <c r="A185" s="7"/>
      <c r="B185" s="7"/>
      <c r="C185" s="7"/>
      <c r="D185" s="156" t="s">
        <v>0</v>
      </c>
      <c r="E185" s="200" t="s">
        <v>2</v>
      </c>
      <c r="F185" s="194" t="s">
        <v>3</v>
      </c>
      <c r="G185" s="194" t="s">
        <v>4</v>
      </c>
      <c r="H185" s="146" t="s">
        <v>85</v>
      </c>
      <c r="I185" s="191" t="s">
        <v>6</v>
      </c>
      <c r="J185" s="192"/>
      <c r="K185" s="192"/>
      <c r="L185" s="192"/>
      <c r="M185" s="180" t="s">
        <v>7</v>
      </c>
      <c r="N185" s="7"/>
      <c r="O185" s="7"/>
    </row>
    <row r="186" spans="1:15" s="8" customFormat="1" ht="39.75" customHeight="1" thickBot="1" x14ac:dyDescent="0.3">
      <c r="A186" s="7"/>
      <c r="B186" s="7"/>
      <c r="C186" s="7"/>
      <c r="D186" s="142" t="s">
        <v>1</v>
      </c>
      <c r="E186" s="195"/>
      <c r="F186" s="195"/>
      <c r="G186" s="195"/>
      <c r="H186" s="147" t="s">
        <v>86</v>
      </c>
      <c r="I186" s="147" t="s">
        <v>37</v>
      </c>
      <c r="J186" s="241" t="s">
        <v>39</v>
      </c>
      <c r="K186" s="242"/>
      <c r="L186" s="203" t="s">
        <v>87</v>
      </c>
      <c r="M186" s="211"/>
      <c r="N186" s="7"/>
      <c r="O186" s="7"/>
    </row>
    <row r="187" spans="1:15" s="8" customFormat="1" ht="32.25" thickBot="1" x14ac:dyDescent="0.3">
      <c r="A187" s="7"/>
      <c r="B187" s="7"/>
      <c r="C187" s="7"/>
      <c r="D187" s="150"/>
      <c r="E187" s="196"/>
      <c r="F187" s="196"/>
      <c r="G187" s="196"/>
      <c r="H187" s="72"/>
      <c r="I187" s="139" t="s">
        <v>38</v>
      </c>
      <c r="J187" s="15"/>
      <c r="K187" s="139" t="s">
        <v>12</v>
      </c>
      <c r="L187" s="205"/>
      <c r="M187" s="181"/>
      <c r="N187" s="7"/>
      <c r="O187" s="7"/>
    </row>
    <row r="188" spans="1:15" s="8" customFormat="1" ht="15.75" x14ac:dyDescent="0.25">
      <c r="A188" s="7"/>
      <c r="B188" s="7"/>
      <c r="C188" s="7"/>
      <c r="D188" s="243">
        <v>1</v>
      </c>
      <c r="E188" s="210" t="s">
        <v>88</v>
      </c>
      <c r="F188" s="147"/>
      <c r="G188" s="194" t="s">
        <v>89</v>
      </c>
      <c r="H188" s="17">
        <f>SUM(H189:H193)</f>
        <v>3100</v>
      </c>
      <c r="I188" s="17">
        <f>SUM(I189:I193)</f>
        <v>0</v>
      </c>
      <c r="J188" s="17">
        <f>SUM(J189:J193)</f>
        <v>3000</v>
      </c>
      <c r="K188" s="17">
        <f>SUM(K189:K193)</f>
        <v>100</v>
      </c>
      <c r="L188" s="17">
        <f>SUM(L189:L193)</f>
        <v>0</v>
      </c>
      <c r="M188" s="239" t="s">
        <v>90</v>
      </c>
      <c r="N188" s="7"/>
      <c r="O188" s="7"/>
    </row>
    <row r="189" spans="1:15" s="8" customFormat="1" ht="15.75" x14ac:dyDescent="0.25">
      <c r="A189" s="7"/>
      <c r="B189" s="7"/>
      <c r="C189" s="7"/>
      <c r="D189" s="244"/>
      <c r="E189" s="198"/>
      <c r="F189" s="147">
        <v>2021</v>
      </c>
      <c r="G189" s="195"/>
      <c r="H189" s="18" t="s">
        <v>17</v>
      </c>
      <c r="I189" s="18" t="s">
        <v>165</v>
      </c>
      <c r="J189" s="18" t="s">
        <v>17</v>
      </c>
      <c r="K189" s="18" t="s">
        <v>17</v>
      </c>
      <c r="L189" s="18" t="s">
        <v>165</v>
      </c>
      <c r="M189" s="239"/>
      <c r="N189" s="7"/>
      <c r="O189" s="7"/>
    </row>
    <row r="190" spans="1:15" s="8" customFormat="1" ht="15.75" x14ac:dyDescent="0.25">
      <c r="A190" s="7"/>
      <c r="B190" s="7"/>
      <c r="C190" s="7"/>
      <c r="D190" s="244"/>
      <c r="E190" s="198"/>
      <c r="F190" s="147">
        <v>2022</v>
      </c>
      <c r="G190" s="195"/>
      <c r="H190" s="18">
        <v>600</v>
      </c>
      <c r="I190" s="18" t="s">
        <v>165</v>
      </c>
      <c r="J190" s="18">
        <v>500</v>
      </c>
      <c r="K190" s="18">
        <v>100</v>
      </c>
      <c r="L190" s="18" t="s">
        <v>165</v>
      </c>
      <c r="M190" s="239"/>
      <c r="N190" s="7"/>
      <c r="O190" s="7"/>
    </row>
    <row r="191" spans="1:15" s="8" customFormat="1" ht="15.75" x14ac:dyDescent="0.25">
      <c r="A191" s="7"/>
      <c r="B191" s="7"/>
      <c r="C191" s="7"/>
      <c r="D191" s="244"/>
      <c r="E191" s="198"/>
      <c r="F191" s="147">
        <v>2023</v>
      </c>
      <c r="G191" s="195"/>
      <c r="H191" s="18">
        <v>500</v>
      </c>
      <c r="I191" s="18" t="s">
        <v>165</v>
      </c>
      <c r="J191" s="18">
        <v>500</v>
      </c>
      <c r="K191" s="18" t="s">
        <v>17</v>
      </c>
      <c r="L191" s="18" t="s">
        <v>165</v>
      </c>
      <c r="M191" s="239"/>
      <c r="N191" s="7"/>
      <c r="O191" s="7"/>
    </row>
    <row r="192" spans="1:15" s="8" customFormat="1" ht="15.75" x14ac:dyDescent="0.25">
      <c r="A192" s="7"/>
      <c r="B192" s="7"/>
      <c r="C192" s="7"/>
      <c r="D192" s="244"/>
      <c r="E192" s="198"/>
      <c r="F192" s="147">
        <v>2024</v>
      </c>
      <c r="G192" s="195"/>
      <c r="H192" s="18">
        <v>1000</v>
      </c>
      <c r="I192" s="18" t="s">
        <v>165</v>
      </c>
      <c r="J192" s="18">
        <v>1000</v>
      </c>
      <c r="K192" s="18" t="s">
        <v>17</v>
      </c>
      <c r="L192" s="18" t="s">
        <v>165</v>
      </c>
      <c r="M192" s="239"/>
      <c r="N192" s="7"/>
      <c r="O192" s="7"/>
    </row>
    <row r="193" spans="1:15" s="8" customFormat="1" ht="16.5" thickBot="1" x14ac:dyDescent="0.3">
      <c r="A193" s="7"/>
      <c r="B193" s="7"/>
      <c r="C193" s="7"/>
      <c r="D193" s="245"/>
      <c r="E193" s="213"/>
      <c r="F193" s="139">
        <v>2025</v>
      </c>
      <c r="G193" s="196"/>
      <c r="H193" s="21">
        <v>1000</v>
      </c>
      <c r="I193" s="21" t="s">
        <v>165</v>
      </c>
      <c r="J193" s="21">
        <v>1000</v>
      </c>
      <c r="K193" s="21" t="s">
        <v>17</v>
      </c>
      <c r="L193" s="21" t="s">
        <v>165</v>
      </c>
      <c r="M193" s="240"/>
      <c r="N193" s="7"/>
      <c r="O193" s="7"/>
    </row>
    <row r="194" spans="1:15" s="8" customFormat="1" ht="25.5" customHeight="1" x14ac:dyDescent="0.25">
      <c r="A194" s="7"/>
      <c r="B194" s="7"/>
      <c r="C194" s="7"/>
      <c r="D194" s="243">
        <v>2</v>
      </c>
      <c r="E194" s="210" t="s">
        <v>91</v>
      </c>
      <c r="F194" s="147"/>
      <c r="G194" s="194" t="s">
        <v>199</v>
      </c>
      <c r="H194" s="17">
        <f>SUM(H195:H199)</f>
        <v>4500</v>
      </c>
      <c r="I194" s="17">
        <f t="shared" ref="I194:L194" si="21">SUM(I195:I199)</f>
        <v>0</v>
      </c>
      <c r="J194" s="17">
        <f t="shared" si="21"/>
        <v>2500</v>
      </c>
      <c r="K194" s="17">
        <f t="shared" si="21"/>
        <v>0</v>
      </c>
      <c r="L194" s="17">
        <f t="shared" si="21"/>
        <v>2000</v>
      </c>
      <c r="M194" s="238" t="s">
        <v>90</v>
      </c>
      <c r="N194" s="7"/>
      <c r="O194" s="7"/>
    </row>
    <row r="195" spans="1:15" s="8" customFormat="1" ht="15.75" x14ac:dyDescent="0.25">
      <c r="A195" s="7"/>
      <c r="B195" s="7"/>
      <c r="C195" s="7"/>
      <c r="D195" s="244"/>
      <c r="E195" s="198"/>
      <c r="F195" s="147">
        <v>2021</v>
      </c>
      <c r="G195" s="195"/>
      <c r="H195" s="18">
        <v>500</v>
      </c>
      <c r="I195" s="18" t="s">
        <v>165</v>
      </c>
      <c r="J195" s="18" t="s">
        <v>17</v>
      </c>
      <c r="K195" s="18" t="s">
        <v>165</v>
      </c>
      <c r="L195" s="18">
        <v>500</v>
      </c>
      <c r="M195" s="239"/>
      <c r="N195" s="7"/>
      <c r="O195" s="7"/>
    </row>
    <row r="196" spans="1:15" s="8" customFormat="1" ht="15.75" x14ac:dyDescent="0.25">
      <c r="A196" s="7"/>
      <c r="B196" s="7"/>
      <c r="C196" s="7"/>
      <c r="D196" s="244"/>
      <c r="E196" s="198"/>
      <c r="F196" s="147">
        <v>2022</v>
      </c>
      <c r="G196" s="195"/>
      <c r="H196" s="18">
        <v>1000</v>
      </c>
      <c r="I196" s="18" t="s">
        <v>165</v>
      </c>
      <c r="J196" s="18">
        <v>500</v>
      </c>
      <c r="K196" s="18" t="s">
        <v>165</v>
      </c>
      <c r="L196" s="18">
        <v>500</v>
      </c>
      <c r="M196" s="239"/>
      <c r="N196" s="7"/>
      <c r="O196" s="7"/>
    </row>
    <row r="197" spans="1:15" s="8" customFormat="1" ht="15.75" x14ac:dyDescent="0.25">
      <c r="A197" s="7"/>
      <c r="B197" s="7"/>
      <c r="C197" s="7"/>
      <c r="D197" s="244"/>
      <c r="E197" s="198"/>
      <c r="F197" s="147">
        <v>2023</v>
      </c>
      <c r="G197" s="195"/>
      <c r="H197" s="18">
        <v>1500</v>
      </c>
      <c r="I197" s="18" t="s">
        <v>165</v>
      </c>
      <c r="J197" s="18">
        <v>1000</v>
      </c>
      <c r="K197" s="18" t="s">
        <v>165</v>
      </c>
      <c r="L197" s="18">
        <v>500</v>
      </c>
      <c r="M197" s="239"/>
      <c r="N197" s="7"/>
      <c r="O197" s="7"/>
    </row>
    <row r="198" spans="1:15" s="8" customFormat="1" ht="15.75" x14ac:dyDescent="0.25">
      <c r="A198" s="7"/>
      <c r="B198" s="7"/>
      <c r="C198" s="7"/>
      <c r="D198" s="244"/>
      <c r="E198" s="198"/>
      <c r="F198" s="147">
        <v>2024</v>
      </c>
      <c r="G198" s="195"/>
      <c r="H198" s="18">
        <v>1000</v>
      </c>
      <c r="I198" s="18" t="s">
        <v>165</v>
      </c>
      <c r="J198" s="18">
        <v>500</v>
      </c>
      <c r="K198" s="18" t="s">
        <v>165</v>
      </c>
      <c r="L198" s="18">
        <v>500</v>
      </c>
      <c r="M198" s="239"/>
      <c r="N198" s="7"/>
      <c r="O198" s="7"/>
    </row>
    <row r="199" spans="1:15" s="8" customFormat="1" ht="16.5" thickBot="1" x14ac:dyDescent="0.3">
      <c r="A199" s="7"/>
      <c r="B199" s="7"/>
      <c r="C199" s="7"/>
      <c r="D199" s="245"/>
      <c r="E199" s="213"/>
      <c r="F199" s="139">
        <v>2025</v>
      </c>
      <c r="G199" s="196"/>
      <c r="H199" s="21">
        <v>500</v>
      </c>
      <c r="I199" s="21" t="s">
        <v>166</v>
      </c>
      <c r="J199" s="21">
        <v>500</v>
      </c>
      <c r="K199" s="21" t="s">
        <v>165</v>
      </c>
      <c r="L199" s="21" t="s">
        <v>17</v>
      </c>
      <c r="M199" s="240"/>
      <c r="N199" s="7"/>
      <c r="O199" s="7"/>
    </row>
    <row r="200" spans="1:15" s="8" customFormat="1" ht="25.5" customHeight="1" x14ac:dyDescent="0.25">
      <c r="A200" s="7"/>
      <c r="B200" s="7"/>
      <c r="C200" s="7"/>
      <c r="D200" s="243">
        <v>3</v>
      </c>
      <c r="E200" s="210" t="s">
        <v>92</v>
      </c>
      <c r="F200" s="147"/>
      <c r="G200" s="194" t="s">
        <v>200</v>
      </c>
      <c r="H200" s="17">
        <f>SUM(H201:H205)</f>
        <v>8358</v>
      </c>
      <c r="I200" s="17">
        <f>SUM(I201:I205)</f>
        <v>0</v>
      </c>
      <c r="J200" s="17">
        <f>SUM(J201:J205)</f>
        <v>5000</v>
      </c>
      <c r="K200" s="17">
        <f t="shared" ref="K200:L200" si="22">SUM(K201:K205)</f>
        <v>1858</v>
      </c>
      <c r="L200" s="17">
        <f t="shared" si="22"/>
        <v>1500</v>
      </c>
      <c r="M200" s="238" t="s">
        <v>223</v>
      </c>
      <c r="N200" s="7"/>
      <c r="O200" s="7"/>
    </row>
    <row r="201" spans="1:15" s="8" customFormat="1" ht="15.75" x14ac:dyDescent="0.25">
      <c r="A201" s="7"/>
      <c r="B201" s="7"/>
      <c r="C201" s="7"/>
      <c r="D201" s="244"/>
      <c r="E201" s="198"/>
      <c r="F201" s="147">
        <v>2021</v>
      </c>
      <c r="G201" s="195"/>
      <c r="H201" s="18">
        <v>2500</v>
      </c>
      <c r="I201" s="18" t="s">
        <v>165</v>
      </c>
      <c r="J201" s="18">
        <v>2000</v>
      </c>
      <c r="K201" s="18" t="s">
        <v>17</v>
      </c>
      <c r="L201" s="18">
        <v>500</v>
      </c>
      <c r="M201" s="239"/>
      <c r="N201" s="7"/>
      <c r="O201" s="7"/>
    </row>
    <row r="202" spans="1:15" s="8" customFormat="1" ht="15.75" x14ac:dyDescent="0.25">
      <c r="A202" s="7"/>
      <c r="B202" s="7"/>
      <c r="C202" s="7"/>
      <c r="D202" s="244"/>
      <c r="E202" s="198"/>
      <c r="F202" s="147">
        <v>2022</v>
      </c>
      <c r="G202" s="195"/>
      <c r="H202" s="18">
        <v>1500</v>
      </c>
      <c r="I202" s="18" t="s">
        <v>165</v>
      </c>
      <c r="J202" s="18">
        <v>1000</v>
      </c>
      <c r="K202" s="18" t="s">
        <v>17</v>
      </c>
      <c r="L202" s="18">
        <v>500</v>
      </c>
      <c r="M202" s="239"/>
      <c r="N202" s="7"/>
      <c r="O202" s="7"/>
    </row>
    <row r="203" spans="1:15" s="8" customFormat="1" ht="15.75" x14ac:dyDescent="0.25">
      <c r="A203" s="7"/>
      <c r="B203" s="7"/>
      <c r="C203" s="7"/>
      <c r="D203" s="244"/>
      <c r="E203" s="198"/>
      <c r="F203" s="147">
        <v>2023</v>
      </c>
      <c r="G203" s="195"/>
      <c r="H203" s="18">
        <f>J203+K203+L203</f>
        <v>2578</v>
      </c>
      <c r="I203" s="18" t="s">
        <v>165</v>
      </c>
      <c r="J203" s="18">
        <v>1000</v>
      </c>
      <c r="K203" s="18">
        <f>1200-122</f>
        <v>1078</v>
      </c>
      <c r="L203" s="18">
        <v>500</v>
      </c>
      <c r="M203" s="239"/>
      <c r="N203" s="7"/>
      <c r="O203" s="7"/>
    </row>
    <row r="204" spans="1:15" s="8" customFormat="1" ht="15.75" x14ac:dyDescent="0.25">
      <c r="A204" s="7"/>
      <c r="B204" s="7"/>
      <c r="C204" s="7"/>
      <c r="D204" s="244"/>
      <c r="E204" s="198"/>
      <c r="F204" s="147">
        <v>2024</v>
      </c>
      <c r="G204" s="195"/>
      <c r="H204" s="18">
        <f>J204+K204</f>
        <v>1280</v>
      </c>
      <c r="I204" s="18" t="s">
        <v>165</v>
      </c>
      <c r="J204" s="18">
        <v>500</v>
      </c>
      <c r="K204" s="18">
        <v>780</v>
      </c>
      <c r="L204" s="18" t="s">
        <v>17</v>
      </c>
      <c r="M204" s="239"/>
      <c r="N204" s="7"/>
      <c r="O204" s="7"/>
    </row>
    <row r="205" spans="1:15" s="8" customFormat="1" ht="16.5" thickBot="1" x14ac:dyDescent="0.3">
      <c r="A205" s="7"/>
      <c r="B205" s="7"/>
      <c r="C205" s="7"/>
      <c r="D205" s="245"/>
      <c r="E205" s="213"/>
      <c r="F205" s="139">
        <v>2025</v>
      </c>
      <c r="G205" s="196"/>
      <c r="H205" s="21">
        <v>500</v>
      </c>
      <c r="I205" s="21" t="s">
        <v>165</v>
      </c>
      <c r="J205" s="21">
        <v>500</v>
      </c>
      <c r="K205" s="21" t="s">
        <v>17</v>
      </c>
      <c r="L205" s="21" t="s">
        <v>17</v>
      </c>
      <c r="M205" s="240"/>
      <c r="N205" s="7"/>
      <c r="O205" s="7"/>
    </row>
    <row r="206" spans="1:15" s="8" customFormat="1" ht="25.5" customHeight="1" x14ac:dyDescent="0.25">
      <c r="A206" s="7"/>
      <c r="B206" s="7"/>
      <c r="C206" s="7"/>
      <c r="D206" s="243">
        <v>4</v>
      </c>
      <c r="E206" s="210" t="s">
        <v>93</v>
      </c>
      <c r="F206" s="147"/>
      <c r="G206" s="194" t="s">
        <v>199</v>
      </c>
      <c r="H206" s="17">
        <f>SUM(H207:H211)</f>
        <v>7000</v>
      </c>
      <c r="I206" s="17">
        <f t="shared" ref="I206:L206" si="23">SUM(I207:I211)</f>
        <v>0</v>
      </c>
      <c r="J206" s="17">
        <f t="shared" si="23"/>
        <v>5000</v>
      </c>
      <c r="K206" s="17">
        <f t="shared" si="23"/>
        <v>0</v>
      </c>
      <c r="L206" s="17">
        <f t="shared" si="23"/>
        <v>2000</v>
      </c>
      <c r="M206" s="250" t="s">
        <v>94</v>
      </c>
      <c r="N206" s="7"/>
      <c r="O206" s="7"/>
    </row>
    <row r="207" spans="1:15" s="8" customFormat="1" ht="15.75" x14ac:dyDescent="0.25">
      <c r="A207" s="7"/>
      <c r="B207" s="7"/>
      <c r="C207" s="7"/>
      <c r="D207" s="244"/>
      <c r="E207" s="198"/>
      <c r="F207" s="147">
        <v>2021</v>
      </c>
      <c r="G207" s="195"/>
      <c r="H207" s="18">
        <v>800</v>
      </c>
      <c r="I207" s="18" t="s">
        <v>165</v>
      </c>
      <c r="J207" s="18">
        <v>500</v>
      </c>
      <c r="K207" s="18" t="s">
        <v>165</v>
      </c>
      <c r="L207" s="18">
        <v>300</v>
      </c>
      <c r="M207" s="251"/>
      <c r="N207" s="7"/>
      <c r="O207" s="7"/>
    </row>
    <row r="208" spans="1:15" s="8" customFormat="1" ht="15.75" x14ac:dyDescent="0.25">
      <c r="A208" s="7"/>
      <c r="B208" s="7"/>
      <c r="C208" s="7"/>
      <c r="D208" s="244"/>
      <c r="E208" s="198"/>
      <c r="F208" s="147">
        <v>2022</v>
      </c>
      <c r="G208" s="195"/>
      <c r="H208" s="18">
        <v>1000</v>
      </c>
      <c r="I208" s="18" t="s">
        <v>165</v>
      </c>
      <c r="J208" s="18">
        <v>500</v>
      </c>
      <c r="K208" s="18" t="s">
        <v>165</v>
      </c>
      <c r="L208" s="18">
        <v>500</v>
      </c>
      <c r="M208" s="251"/>
      <c r="N208" s="7"/>
      <c r="O208" s="7"/>
    </row>
    <row r="209" spans="1:15" s="8" customFormat="1" ht="15.75" x14ac:dyDescent="0.25">
      <c r="A209" s="7"/>
      <c r="B209" s="7"/>
      <c r="C209" s="7"/>
      <c r="D209" s="244"/>
      <c r="E209" s="198"/>
      <c r="F209" s="147">
        <v>2023</v>
      </c>
      <c r="G209" s="195"/>
      <c r="H209" s="18">
        <v>1600</v>
      </c>
      <c r="I209" s="18" t="s">
        <v>165</v>
      </c>
      <c r="J209" s="18">
        <v>1000</v>
      </c>
      <c r="K209" s="18" t="s">
        <v>165</v>
      </c>
      <c r="L209" s="18">
        <v>600</v>
      </c>
      <c r="M209" s="251"/>
      <c r="N209" s="7"/>
      <c r="O209" s="7"/>
    </row>
    <row r="210" spans="1:15" s="8" customFormat="1" ht="15.75" x14ac:dyDescent="0.25">
      <c r="A210" s="7"/>
      <c r="B210" s="7"/>
      <c r="C210" s="7"/>
      <c r="D210" s="244"/>
      <c r="E210" s="198"/>
      <c r="F210" s="147">
        <v>2024</v>
      </c>
      <c r="G210" s="195"/>
      <c r="H210" s="18">
        <v>2100</v>
      </c>
      <c r="I210" s="18" t="s">
        <v>165</v>
      </c>
      <c r="J210" s="18">
        <v>1500</v>
      </c>
      <c r="K210" s="18" t="s">
        <v>165</v>
      </c>
      <c r="L210" s="18">
        <v>600</v>
      </c>
      <c r="M210" s="251"/>
      <c r="N210" s="7"/>
      <c r="O210" s="7"/>
    </row>
    <row r="211" spans="1:15" s="8" customFormat="1" ht="16.5" thickBot="1" x14ac:dyDescent="0.3">
      <c r="A211" s="7"/>
      <c r="B211" s="7"/>
      <c r="C211" s="7"/>
      <c r="D211" s="248"/>
      <c r="E211" s="199"/>
      <c r="F211" s="20">
        <v>2025</v>
      </c>
      <c r="G211" s="209"/>
      <c r="H211" s="22">
        <v>1500</v>
      </c>
      <c r="I211" s="22" t="s">
        <v>165</v>
      </c>
      <c r="J211" s="22">
        <v>1500</v>
      </c>
      <c r="K211" s="22" t="s">
        <v>165</v>
      </c>
      <c r="L211" s="22" t="s">
        <v>17</v>
      </c>
      <c r="M211" s="252"/>
      <c r="N211" s="7"/>
      <c r="O211" s="7"/>
    </row>
    <row r="212" spans="1:15" s="8" customFormat="1" ht="38.25" customHeight="1" x14ac:dyDescent="0.25">
      <c r="A212" s="7"/>
      <c r="B212" s="7"/>
      <c r="C212" s="7"/>
      <c r="D212" s="255">
        <v>5</v>
      </c>
      <c r="E212" s="197" t="s">
        <v>95</v>
      </c>
      <c r="F212" s="73"/>
      <c r="G212" s="206" t="s">
        <v>198</v>
      </c>
      <c r="H212" s="158">
        <f>SUM(H213:H217)</f>
        <v>1300</v>
      </c>
      <c r="I212" s="158">
        <f t="shared" ref="I212:L212" si="24">SUM(I213:I217)</f>
        <v>0</v>
      </c>
      <c r="J212" s="158">
        <f t="shared" si="24"/>
        <v>1000</v>
      </c>
      <c r="K212" s="158">
        <f t="shared" si="24"/>
        <v>300</v>
      </c>
      <c r="L212" s="158">
        <f t="shared" si="24"/>
        <v>0</v>
      </c>
      <c r="M212" s="256" t="s">
        <v>96</v>
      </c>
      <c r="N212" s="7"/>
      <c r="O212" s="7"/>
    </row>
    <row r="213" spans="1:15" s="8" customFormat="1" ht="15.75" x14ac:dyDescent="0.25">
      <c r="A213" s="7"/>
      <c r="B213" s="7"/>
      <c r="C213" s="7"/>
      <c r="D213" s="244"/>
      <c r="E213" s="198"/>
      <c r="F213" s="147">
        <v>2021</v>
      </c>
      <c r="G213" s="195"/>
      <c r="H213" s="144">
        <v>600</v>
      </c>
      <c r="I213" s="144" t="s">
        <v>165</v>
      </c>
      <c r="J213" s="18">
        <v>600</v>
      </c>
      <c r="K213" s="18" t="s">
        <v>17</v>
      </c>
      <c r="L213" s="18" t="s">
        <v>165</v>
      </c>
      <c r="M213" s="251"/>
      <c r="N213" s="7"/>
      <c r="O213" s="7"/>
    </row>
    <row r="214" spans="1:15" s="8" customFormat="1" ht="15.75" x14ac:dyDescent="0.25">
      <c r="A214" s="7"/>
      <c r="B214" s="7"/>
      <c r="C214" s="7"/>
      <c r="D214" s="244"/>
      <c r="E214" s="198"/>
      <c r="F214" s="147">
        <v>2022</v>
      </c>
      <c r="G214" s="195"/>
      <c r="H214" s="144">
        <v>200</v>
      </c>
      <c r="I214" s="144" t="s">
        <v>165</v>
      </c>
      <c r="J214" s="18">
        <v>100</v>
      </c>
      <c r="K214" s="18">
        <v>100</v>
      </c>
      <c r="L214" s="18" t="s">
        <v>165</v>
      </c>
      <c r="M214" s="251"/>
      <c r="N214" s="7"/>
      <c r="O214" s="7"/>
    </row>
    <row r="215" spans="1:15" s="8" customFormat="1" ht="15.75" x14ac:dyDescent="0.25">
      <c r="A215" s="7"/>
      <c r="B215" s="7"/>
      <c r="C215" s="7"/>
      <c r="D215" s="244"/>
      <c r="E215" s="198"/>
      <c r="F215" s="147">
        <v>2023</v>
      </c>
      <c r="G215" s="195"/>
      <c r="H215" s="144">
        <v>200</v>
      </c>
      <c r="I215" s="144" t="s">
        <v>165</v>
      </c>
      <c r="J215" s="18">
        <v>100</v>
      </c>
      <c r="K215" s="18">
        <v>100</v>
      </c>
      <c r="L215" s="18" t="s">
        <v>165</v>
      </c>
      <c r="M215" s="251"/>
      <c r="N215" s="7"/>
      <c r="O215" s="7"/>
    </row>
    <row r="216" spans="1:15" s="8" customFormat="1" ht="15.75" x14ac:dyDescent="0.25">
      <c r="A216" s="7"/>
      <c r="B216" s="7"/>
      <c r="C216" s="7"/>
      <c r="D216" s="244"/>
      <c r="E216" s="198"/>
      <c r="F216" s="147">
        <v>2024</v>
      </c>
      <c r="G216" s="195"/>
      <c r="H216" s="144">
        <v>150</v>
      </c>
      <c r="I216" s="144" t="s">
        <v>165</v>
      </c>
      <c r="J216" s="18">
        <v>100</v>
      </c>
      <c r="K216" s="18">
        <v>50</v>
      </c>
      <c r="L216" s="18" t="s">
        <v>165</v>
      </c>
      <c r="M216" s="251"/>
      <c r="N216" s="7"/>
      <c r="O216" s="7"/>
    </row>
    <row r="217" spans="1:15" s="8" customFormat="1" ht="16.5" thickBot="1" x14ac:dyDescent="0.3">
      <c r="A217" s="7"/>
      <c r="B217" s="7"/>
      <c r="C217" s="7"/>
      <c r="D217" s="245"/>
      <c r="E217" s="213"/>
      <c r="F217" s="139">
        <v>2025</v>
      </c>
      <c r="G217" s="196"/>
      <c r="H217" s="35">
        <v>150</v>
      </c>
      <c r="I217" s="35" t="s">
        <v>165</v>
      </c>
      <c r="J217" s="21">
        <v>100</v>
      </c>
      <c r="K217" s="21">
        <v>50</v>
      </c>
      <c r="L217" s="21" t="s">
        <v>165</v>
      </c>
      <c r="M217" s="301"/>
      <c r="N217" s="7"/>
      <c r="O217" s="7"/>
    </row>
    <row r="218" spans="1:15" s="8" customFormat="1" ht="50.25" customHeight="1" x14ac:dyDescent="0.25">
      <c r="A218" s="7"/>
      <c r="B218" s="7"/>
      <c r="C218" s="7"/>
      <c r="D218" s="243">
        <v>6</v>
      </c>
      <c r="E218" s="221" t="s">
        <v>97</v>
      </c>
      <c r="F218" s="146"/>
      <c r="G218" s="194" t="s">
        <v>168</v>
      </c>
      <c r="H218" s="39">
        <f>SUM(H219:H223)</f>
        <v>18070</v>
      </c>
      <c r="I218" s="39">
        <f>SUM(I219:I223)</f>
        <v>0</v>
      </c>
      <c r="J218" s="39">
        <f>SUM(J219:J223)</f>
        <v>17680</v>
      </c>
      <c r="K218" s="39">
        <f>SUM(K219:K223)</f>
        <v>390</v>
      </c>
      <c r="L218" s="39">
        <f>SUM(L219:L223)</f>
        <v>0</v>
      </c>
      <c r="M218" s="250" t="s">
        <v>98</v>
      </c>
      <c r="N218" s="7"/>
      <c r="O218" s="7"/>
    </row>
    <row r="219" spans="1:15" s="8" customFormat="1" ht="15.75" x14ac:dyDescent="0.25">
      <c r="A219" s="7"/>
      <c r="B219" s="7"/>
      <c r="C219" s="7"/>
      <c r="D219" s="244"/>
      <c r="E219" s="222"/>
      <c r="F219" s="147">
        <v>2021</v>
      </c>
      <c r="G219" s="195"/>
      <c r="H219" s="18">
        <v>3370</v>
      </c>
      <c r="I219" s="18" t="s">
        <v>165</v>
      </c>
      <c r="J219" s="18">
        <v>3280</v>
      </c>
      <c r="K219" s="18">
        <v>90</v>
      </c>
      <c r="L219" s="18" t="s">
        <v>165</v>
      </c>
      <c r="M219" s="251"/>
      <c r="N219" s="7"/>
      <c r="O219" s="7"/>
    </row>
    <row r="220" spans="1:15" s="8" customFormat="1" ht="15.75" x14ac:dyDescent="0.25">
      <c r="A220" s="7"/>
      <c r="B220" s="7"/>
      <c r="C220" s="7"/>
      <c r="D220" s="244"/>
      <c r="E220" s="222"/>
      <c r="F220" s="147">
        <v>2022</v>
      </c>
      <c r="G220" s="195"/>
      <c r="H220" s="18">
        <v>3500</v>
      </c>
      <c r="I220" s="18" t="s">
        <v>165</v>
      </c>
      <c r="J220" s="18">
        <v>3400</v>
      </c>
      <c r="K220" s="18">
        <v>100</v>
      </c>
      <c r="L220" s="18" t="s">
        <v>165</v>
      </c>
      <c r="M220" s="251"/>
      <c r="N220" s="7"/>
      <c r="O220" s="7"/>
    </row>
    <row r="221" spans="1:15" s="8" customFormat="1" ht="15.75" x14ac:dyDescent="0.25">
      <c r="A221" s="7"/>
      <c r="B221" s="7"/>
      <c r="C221" s="7"/>
      <c r="D221" s="244"/>
      <c r="E221" s="222"/>
      <c r="F221" s="147">
        <v>2023</v>
      </c>
      <c r="G221" s="195"/>
      <c r="H221" s="18">
        <v>3600</v>
      </c>
      <c r="I221" s="18" t="s">
        <v>165</v>
      </c>
      <c r="J221" s="18">
        <v>3500</v>
      </c>
      <c r="K221" s="18">
        <v>100</v>
      </c>
      <c r="L221" s="18" t="s">
        <v>165</v>
      </c>
      <c r="M221" s="251"/>
      <c r="N221" s="7"/>
      <c r="O221" s="7"/>
    </row>
    <row r="222" spans="1:15" s="8" customFormat="1" ht="15.75" x14ac:dyDescent="0.25">
      <c r="A222" s="7"/>
      <c r="B222" s="7"/>
      <c r="C222" s="7"/>
      <c r="D222" s="244"/>
      <c r="E222" s="222"/>
      <c r="F222" s="147">
        <v>2024</v>
      </c>
      <c r="G222" s="195"/>
      <c r="H222" s="18">
        <v>3800</v>
      </c>
      <c r="I222" s="18" t="s">
        <v>165</v>
      </c>
      <c r="J222" s="18">
        <v>3700</v>
      </c>
      <c r="K222" s="18">
        <v>100</v>
      </c>
      <c r="L222" s="18" t="s">
        <v>165</v>
      </c>
      <c r="M222" s="251"/>
      <c r="N222" s="7"/>
      <c r="O222" s="7"/>
    </row>
    <row r="223" spans="1:15" s="8" customFormat="1" ht="31.5" customHeight="1" thickBot="1" x14ac:dyDescent="0.3">
      <c r="A223" s="7"/>
      <c r="B223" s="7"/>
      <c r="C223" s="7"/>
      <c r="D223" s="248"/>
      <c r="E223" s="249"/>
      <c r="F223" s="20">
        <v>2025</v>
      </c>
      <c r="G223" s="209"/>
      <c r="H223" s="22">
        <v>3800</v>
      </c>
      <c r="I223" s="22" t="s">
        <v>165</v>
      </c>
      <c r="J223" s="22">
        <v>3800</v>
      </c>
      <c r="K223" s="22" t="s">
        <v>69</v>
      </c>
      <c r="L223" s="22" t="s">
        <v>165</v>
      </c>
      <c r="M223" s="252"/>
      <c r="N223" s="7"/>
      <c r="O223" s="7"/>
    </row>
    <row r="224" spans="1:15" s="8" customFormat="1" ht="15.75" x14ac:dyDescent="0.25">
      <c r="A224" s="7"/>
      <c r="B224" s="7"/>
      <c r="C224" s="7"/>
      <c r="D224" s="255">
        <v>7</v>
      </c>
      <c r="E224" s="254" t="s">
        <v>99</v>
      </c>
      <c r="F224" s="73"/>
      <c r="G224" s="206" t="s">
        <v>100</v>
      </c>
      <c r="H224" s="65">
        <f>SUM(H225:H230)</f>
        <v>49800</v>
      </c>
      <c r="I224" s="65">
        <f>SUM(I225:I230)</f>
        <v>12000</v>
      </c>
      <c r="J224" s="65">
        <f>SUM(J225:J230)</f>
        <v>37500</v>
      </c>
      <c r="K224" s="65">
        <f>SUM(K225:K230)</f>
        <v>300</v>
      </c>
      <c r="L224" s="65">
        <f>SUM(L225:L230)</f>
        <v>0</v>
      </c>
      <c r="M224" s="256" t="s">
        <v>98</v>
      </c>
      <c r="N224" s="7"/>
      <c r="O224" s="7"/>
    </row>
    <row r="225" spans="1:15" s="8" customFormat="1" ht="15" customHeight="1" x14ac:dyDescent="0.25">
      <c r="A225" s="74"/>
      <c r="B225" s="74"/>
      <c r="C225" s="74"/>
      <c r="D225" s="244"/>
      <c r="E225" s="219"/>
      <c r="F225" s="147">
        <v>2021</v>
      </c>
      <c r="G225" s="195"/>
      <c r="H225" s="26">
        <v>7560</v>
      </c>
      <c r="I225" s="26" t="s">
        <v>165</v>
      </c>
      <c r="J225" s="26">
        <v>7500</v>
      </c>
      <c r="K225" s="26">
        <v>60</v>
      </c>
      <c r="L225" s="26">
        <v>0</v>
      </c>
      <c r="M225" s="251"/>
      <c r="N225" s="7"/>
      <c r="O225" s="7"/>
    </row>
    <row r="226" spans="1:15" s="8" customFormat="1" ht="15.75" x14ac:dyDescent="0.25">
      <c r="A226" s="74"/>
      <c r="B226" s="74"/>
      <c r="C226" s="75"/>
      <c r="D226" s="244"/>
      <c r="E226" s="219"/>
      <c r="F226" s="147">
        <v>2022</v>
      </c>
      <c r="G226" s="195"/>
      <c r="H226" s="26">
        <v>7560</v>
      </c>
      <c r="I226" s="26" t="s">
        <v>165</v>
      </c>
      <c r="J226" s="26">
        <v>7500</v>
      </c>
      <c r="K226" s="26">
        <v>60</v>
      </c>
      <c r="L226" s="26">
        <v>0</v>
      </c>
      <c r="M226" s="251"/>
      <c r="N226" s="7"/>
      <c r="O226" s="7"/>
    </row>
    <row r="227" spans="1:15" s="8" customFormat="1" ht="15.75" x14ac:dyDescent="0.25">
      <c r="A227" s="74"/>
      <c r="B227" s="74"/>
      <c r="C227" s="75"/>
      <c r="D227" s="244"/>
      <c r="E227" s="219"/>
      <c r="F227" s="147">
        <v>2023</v>
      </c>
      <c r="G227" s="195"/>
      <c r="H227" s="26">
        <v>7560</v>
      </c>
      <c r="I227" s="26"/>
      <c r="J227" s="26">
        <v>7500</v>
      </c>
      <c r="K227" s="26">
        <v>60</v>
      </c>
      <c r="L227" s="26">
        <v>0</v>
      </c>
      <c r="M227" s="251"/>
      <c r="N227" s="7"/>
      <c r="O227" s="7"/>
    </row>
    <row r="228" spans="1:15" s="8" customFormat="1" ht="15.75" x14ac:dyDescent="0.25">
      <c r="A228" s="74"/>
      <c r="B228" s="74"/>
      <c r="C228" s="75"/>
      <c r="D228" s="244"/>
      <c r="E228" s="219"/>
      <c r="F228" s="147">
        <v>2024</v>
      </c>
      <c r="G228" s="195"/>
      <c r="H228" s="26">
        <v>13560</v>
      </c>
      <c r="I228" s="26">
        <v>6000</v>
      </c>
      <c r="J228" s="26">
        <v>7500</v>
      </c>
      <c r="K228" s="26">
        <v>60</v>
      </c>
      <c r="L228" s="26">
        <v>0</v>
      </c>
      <c r="M228" s="251"/>
      <c r="N228" s="7"/>
      <c r="O228" s="7"/>
    </row>
    <row r="229" spans="1:15" s="8" customFormat="1" ht="16.5" thickBot="1" x14ac:dyDescent="0.3">
      <c r="A229" s="74"/>
      <c r="B229" s="74"/>
      <c r="C229" s="75"/>
      <c r="D229" s="244"/>
      <c r="E229" s="219"/>
      <c r="F229" s="147">
        <v>2025</v>
      </c>
      <c r="G229" s="195"/>
      <c r="H229" s="26">
        <v>13560</v>
      </c>
      <c r="I229" s="26">
        <v>6000</v>
      </c>
      <c r="J229" s="26">
        <v>7500</v>
      </c>
      <c r="K229" s="26">
        <v>60</v>
      </c>
      <c r="L229" s="26">
        <v>0</v>
      </c>
      <c r="M229" s="251"/>
      <c r="N229" s="7"/>
      <c r="O229" s="7"/>
    </row>
    <row r="230" spans="1:15" s="8" customFormat="1" ht="16.5" thickBot="1" x14ac:dyDescent="0.3">
      <c r="A230" s="7"/>
      <c r="B230" s="7"/>
      <c r="C230" s="7"/>
      <c r="D230" s="248"/>
      <c r="E230" s="247"/>
      <c r="F230" s="20"/>
      <c r="G230" s="209"/>
      <c r="H230" s="260" t="s">
        <v>69</v>
      </c>
      <c r="I230" s="261"/>
      <c r="J230" s="261"/>
      <c r="K230" s="261"/>
      <c r="L230" s="262"/>
      <c r="M230" s="252"/>
      <c r="N230" s="7"/>
      <c r="O230" s="7"/>
    </row>
    <row r="231" spans="1:15" s="8" customFormat="1" ht="25.5" customHeight="1" x14ac:dyDescent="0.25">
      <c r="A231" s="7"/>
      <c r="B231" s="7"/>
      <c r="C231" s="7"/>
      <c r="D231" s="244">
        <v>8</v>
      </c>
      <c r="E231" s="217" t="s">
        <v>101</v>
      </c>
      <c r="F231" s="147"/>
      <c r="G231" s="206" t="s">
        <v>197</v>
      </c>
      <c r="H231" s="33">
        <f>SUM(H232:H236)</f>
        <v>710</v>
      </c>
      <c r="I231" s="33">
        <f>SUM(I232:I236)</f>
        <v>0</v>
      </c>
      <c r="J231" s="33">
        <f t="shared" ref="J231" si="25">SUM(J232:J236)</f>
        <v>0</v>
      </c>
      <c r="K231" s="33">
        <f t="shared" ref="K231" si="26">SUM(K232:K236)</f>
        <v>660</v>
      </c>
      <c r="L231" s="33">
        <f>SUM(L232:L236)</f>
        <v>50</v>
      </c>
      <c r="M231" s="251" t="s">
        <v>103</v>
      </c>
      <c r="N231" s="7"/>
      <c r="O231" s="7"/>
    </row>
    <row r="232" spans="1:15" s="8" customFormat="1" ht="15.75" x14ac:dyDescent="0.25">
      <c r="A232" s="7"/>
      <c r="B232" s="7"/>
      <c r="C232" s="7"/>
      <c r="D232" s="244"/>
      <c r="E232" s="217"/>
      <c r="F232" s="147">
        <v>2021</v>
      </c>
      <c r="G232" s="195"/>
      <c r="H232" s="144">
        <v>160</v>
      </c>
      <c r="I232" s="144" t="s">
        <v>165</v>
      </c>
      <c r="J232" s="144" t="s">
        <v>165</v>
      </c>
      <c r="K232" s="144">
        <v>160</v>
      </c>
      <c r="L232" s="18" t="s">
        <v>17</v>
      </c>
      <c r="M232" s="251"/>
      <c r="N232" s="7"/>
      <c r="O232" s="7"/>
    </row>
    <row r="233" spans="1:15" s="8" customFormat="1" ht="15.75" x14ac:dyDescent="0.25">
      <c r="A233" s="7"/>
      <c r="B233" s="7"/>
      <c r="C233" s="7"/>
      <c r="D233" s="244"/>
      <c r="E233" s="217"/>
      <c r="F233" s="147">
        <v>2022</v>
      </c>
      <c r="G233" s="195"/>
      <c r="H233" s="144">
        <v>150</v>
      </c>
      <c r="I233" s="144" t="s">
        <v>165</v>
      </c>
      <c r="J233" s="144" t="s">
        <v>165</v>
      </c>
      <c r="K233" s="144">
        <v>100</v>
      </c>
      <c r="L233" s="18">
        <v>50</v>
      </c>
      <c r="M233" s="251"/>
      <c r="N233" s="7"/>
      <c r="O233" s="7"/>
    </row>
    <row r="234" spans="1:15" s="8" customFormat="1" ht="15.75" x14ac:dyDescent="0.25">
      <c r="A234" s="7"/>
      <c r="B234" s="7"/>
      <c r="C234" s="7"/>
      <c r="D234" s="244"/>
      <c r="E234" s="217"/>
      <c r="F234" s="147">
        <v>2023</v>
      </c>
      <c r="G234" s="195"/>
      <c r="H234" s="144">
        <v>100</v>
      </c>
      <c r="I234" s="144" t="s">
        <v>165</v>
      </c>
      <c r="J234" s="144" t="s">
        <v>165</v>
      </c>
      <c r="K234" s="144">
        <v>100</v>
      </c>
      <c r="L234" s="18" t="s">
        <v>17</v>
      </c>
      <c r="M234" s="251"/>
      <c r="N234" s="7"/>
      <c r="O234" s="7"/>
    </row>
    <row r="235" spans="1:15" s="8" customFormat="1" ht="15.75" x14ac:dyDescent="0.25">
      <c r="A235" s="7"/>
      <c r="B235" s="7"/>
      <c r="C235" s="7"/>
      <c r="D235" s="244"/>
      <c r="E235" s="217"/>
      <c r="F235" s="147">
        <v>2024</v>
      </c>
      <c r="G235" s="195"/>
      <c r="H235" s="144">
        <v>300</v>
      </c>
      <c r="I235" s="144" t="s">
        <v>165</v>
      </c>
      <c r="J235" s="144" t="s">
        <v>165</v>
      </c>
      <c r="K235" s="144">
        <v>300</v>
      </c>
      <c r="L235" s="18" t="s">
        <v>17</v>
      </c>
      <c r="M235" s="251"/>
      <c r="N235" s="7"/>
      <c r="O235" s="7"/>
    </row>
    <row r="236" spans="1:15" s="8" customFormat="1" ht="79.5" thickBot="1" x14ac:dyDescent="0.3">
      <c r="A236" s="7"/>
      <c r="B236" s="7"/>
      <c r="C236" s="7"/>
      <c r="D236" s="248"/>
      <c r="E236" s="253"/>
      <c r="F236" s="20">
        <v>2025</v>
      </c>
      <c r="G236" s="209"/>
      <c r="H236" s="145" t="s">
        <v>17</v>
      </c>
      <c r="I236" s="145" t="s">
        <v>165</v>
      </c>
      <c r="J236" s="145" t="s">
        <v>165</v>
      </c>
      <c r="K236" s="145" t="s">
        <v>69</v>
      </c>
      <c r="L236" s="22" t="s">
        <v>17</v>
      </c>
      <c r="M236" s="252"/>
      <c r="N236" s="7"/>
      <c r="O236" s="7"/>
    </row>
    <row r="237" spans="1:15" s="8" customFormat="1" ht="15.75" x14ac:dyDescent="0.25">
      <c r="A237" s="7"/>
      <c r="B237" s="7"/>
      <c r="C237" s="7"/>
      <c r="D237" s="255">
        <v>9</v>
      </c>
      <c r="E237" s="263" t="s">
        <v>104</v>
      </c>
      <c r="F237" s="76"/>
      <c r="G237" s="266" t="s">
        <v>196</v>
      </c>
      <c r="H237" s="77">
        <f>SUM(H238:H239)</f>
        <v>130</v>
      </c>
      <c r="I237" s="77">
        <f>SUM(I238:I239)</f>
        <v>0</v>
      </c>
      <c r="J237" s="77">
        <f>SUM(J238:J239)</f>
        <v>0</v>
      </c>
      <c r="K237" s="77">
        <f>SUM(K238:K239)</f>
        <v>100</v>
      </c>
      <c r="L237" s="77">
        <f>SUM(L238:L239)</f>
        <v>30</v>
      </c>
      <c r="M237" s="268" t="s">
        <v>105</v>
      </c>
      <c r="N237" s="7"/>
      <c r="O237" s="7"/>
    </row>
    <row r="238" spans="1:15" s="8" customFormat="1" ht="15.75" x14ac:dyDescent="0.25">
      <c r="A238" s="7"/>
      <c r="B238" s="7"/>
      <c r="C238" s="7"/>
      <c r="D238" s="244"/>
      <c r="E238" s="264"/>
      <c r="F238" s="138">
        <v>2022</v>
      </c>
      <c r="G238" s="204"/>
      <c r="H238" s="140">
        <v>130</v>
      </c>
      <c r="I238" s="140"/>
      <c r="J238" s="144" t="s">
        <v>165</v>
      </c>
      <c r="K238" s="144">
        <v>100</v>
      </c>
      <c r="L238" s="144">
        <v>30</v>
      </c>
      <c r="M238" s="269"/>
      <c r="N238" s="7"/>
      <c r="O238" s="7"/>
    </row>
    <row r="239" spans="1:15" s="8" customFormat="1" ht="16.5" thickBot="1" x14ac:dyDescent="0.3">
      <c r="A239" s="7"/>
      <c r="B239" s="7"/>
      <c r="C239" s="7"/>
      <c r="D239" s="244"/>
      <c r="E239" s="264"/>
      <c r="F239" s="138">
        <v>2023</v>
      </c>
      <c r="G239" s="204"/>
      <c r="H239" s="140"/>
      <c r="I239" s="140"/>
      <c r="J239" s="144" t="s">
        <v>165</v>
      </c>
      <c r="K239" s="144"/>
      <c r="L239" s="144"/>
      <c r="M239" s="269"/>
      <c r="N239" s="7"/>
      <c r="O239" s="7"/>
    </row>
    <row r="240" spans="1:15" s="8" customFormat="1" ht="60" customHeight="1" thickBot="1" x14ac:dyDescent="0.3">
      <c r="A240" s="7"/>
      <c r="B240" s="7"/>
      <c r="C240" s="7"/>
      <c r="D240" s="248"/>
      <c r="E240" s="265"/>
      <c r="F240" s="141" t="s">
        <v>227</v>
      </c>
      <c r="G240" s="267"/>
      <c r="H240" s="78" t="s">
        <v>69</v>
      </c>
      <c r="I240" s="79" t="s">
        <v>69</v>
      </c>
      <c r="J240" s="79"/>
      <c r="K240" s="79"/>
      <c r="L240" s="80"/>
      <c r="M240" s="270"/>
      <c r="N240" s="7"/>
      <c r="O240" s="7"/>
    </row>
    <row r="241" spans="1:15" s="8" customFormat="1" ht="15.75" x14ac:dyDescent="0.25">
      <c r="A241" s="7"/>
      <c r="B241" s="7"/>
      <c r="C241" s="7"/>
      <c r="D241" s="244">
        <v>10</v>
      </c>
      <c r="E241" s="198" t="s">
        <v>106</v>
      </c>
      <c r="F241" s="147"/>
      <c r="G241" s="195" t="s">
        <v>102</v>
      </c>
      <c r="H241" s="17">
        <f>SUM(H242:H246)</f>
        <v>800</v>
      </c>
      <c r="I241" s="17">
        <f>SUM(I242:I246)</f>
        <v>0</v>
      </c>
      <c r="J241" s="17">
        <f>SUM(J242:J246)</f>
        <v>800</v>
      </c>
      <c r="K241" s="17">
        <f t="shared" ref="K241:L241" si="27">SUM(K242:K246)</f>
        <v>0</v>
      </c>
      <c r="L241" s="17">
        <f t="shared" si="27"/>
        <v>0</v>
      </c>
      <c r="M241" s="239" t="s">
        <v>107</v>
      </c>
      <c r="N241" s="7"/>
      <c r="O241" s="7"/>
    </row>
    <row r="242" spans="1:15" s="8" customFormat="1" ht="15.75" x14ac:dyDescent="0.25">
      <c r="A242" s="7"/>
      <c r="B242" s="7"/>
      <c r="C242" s="7"/>
      <c r="D242" s="244"/>
      <c r="E242" s="198"/>
      <c r="F242" s="147">
        <v>2021</v>
      </c>
      <c r="G242" s="195"/>
      <c r="H242" s="18">
        <v>200</v>
      </c>
      <c r="I242" s="18" t="s">
        <v>165</v>
      </c>
      <c r="J242" s="18">
        <v>200</v>
      </c>
      <c r="K242" s="18" t="s">
        <v>165</v>
      </c>
      <c r="L242" s="18" t="s">
        <v>165</v>
      </c>
      <c r="M242" s="239"/>
      <c r="N242" s="7"/>
      <c r="O242" s="7"/>
    </row>
    <row r="243" spans="1:15" s="8" customFormat="1" ht="15.75" x14ac:dyDescent="0.25">
      <c r="A243" s="7"/>
      <c r="B243" s="7"/>
      <c r="C243" s="7"/>
      <c r="D243" s="244"/>
      <c r="E243" s="198"/>
      <c r="F243" s="147">
        <v>2022</v>
      </c>
      <c r="G243" s="195"/>
      <c r="H243" s="18">
        <v>200</v>
      </c>
      <c r="I243" s="18" t="s">
        <v>165</v>
      </c>
      <c r="J243" s="18">
        <v>200</v>
      </c>
      <c r="K243" s="18" t="s">
        <v>165</v>
      </c>
      <c r="L243" s="18" t="s">
        <v>165</v>
      </c>
      <c r="M243" s="239"/>
      <c r="N243" s="7"/>
      <c r="O243" s="7"/>
    </row>
    <row r="244" spans="1:15" s="8" customFormat="1" ht="15.75" x14ac:dyDescent="0.25">
      <c r="A244" s="7"/>
      <c r="B244" s="7"/>
      <c r="C244" s="7"/>
      <c r="D244" s="244"/>
      <c r="E244" s="198"/>
      <c r="F244" s="147">
        <v>2023</v>
      </c>
      <c r="G244" s="195"/>
      <c r="H244" s="18">
        <v>200</v>
      </c>
      <c r="I244" s="18" t="s">
        <v>165</v>
      </c>
      <c r="J244" s="18">
        <v>200</v>
      </c>
      <c r="K244" s="18" t="s">
        <v>165</v>
      </c>
      <c r="L244" s="18" t="s">
        <v>165</v>
      </c>
      <c r="M244" s="239"/>
      <c r="N244" s="7"/>
      <c r="O244" s="7"/>
    </row>
    <row r="245" spans="1:15" s="8" customFormat="1" ht="15.75" x14ac:dyDescent="0.25">
      <c r="A245" s="7"/>
      <c r="B245" s="7"/>
      <c r="C245" s="7"/>
      <c r="D245" s="244"/>
      <c r="E245" s="198"/>
      <c r="F245" s="147">
        <v>2024</v>
      </c>
      <c r="G245" s="195"/>
      <c r="H245" s="18">
        <v>100</v>
      </c>
      <c r="I245" s="18" t="s">
        <v>165</v>
      </c>
      <c r="J245" s="18">
        <v>100</v>
      </c>
      <c r="K245" s="18" t="s">
        <v>165</v>
      </c>
      <c r="L245" s="18" t="s">
        <v>165</v>
      </c>
      <c r="M245" s="239"/>
      <c r="N245" s="7"/>
      <c r="O245" s="7"/>
    </row>
    <row r="246" spans="1:15" s="8" customFormat="1" ht="16.5" thickBot="1" x14ac:dyDescent="0.3">
      <c r="A246" s="7"/>
      <c r="B246" s="7"/>
      <c r="C246" s="7"/>
      <c r="D246" s="245"/>
      <c r="E246" s="213"/>
      <c r="F246" s="139">
        <v>2025</v>
      </c>
      <c r="G246" s="196"/>
      <c r="H246" s="21">
        <v>100</v>
      </c>
      <c r="I246" s="21" t="s">
        <v>166</v>
      </c>
      <c r="J246" s="21">
        <v>100</v>
      </c>
      <c r="K246" s="21" t="s">
        <v>165</v>
      </c>
      <c r="L246" s="21" t="s">
        <v>165</v>
      </c>
      <c r="M246" s="240"/>
      <c r="N246" s="7"/>
      <c r="O246" s="7"/>
    </row>
    <row r="247" spans="1:15" s="8" customFormat="1" ht="64.5" customHeight="1" x14ac:dyDescent="0.25">
      <c r="A247" s="7"/>
      <c r="B247" s="7"/>
      <c r="C247" s="7"/>
      <c r="D247" s="257">
        <v>11</v>
      </c>
      <c r="E247" s="221" t="s">
        <v>108</v>
      </c>
      <c r="F247" s="81"/>
      <c r="G247" s="246" t="s">
        <v>196</v>
      </c>
      <c r="H247" s="82">
        <f>SUM(H248:H250)</f>
        <v>2000</v>
      </c>
      <c r="I247" s="82">
        <f t="shared" ref="I247:L247" si="28">SUM(I248:I250)</f>
        <v>0</v>
      </c>
      <c r="J247" s="82">
        <f t="shared" si="28"/>
        <v>1700</v>
      </c>
      <c r="K247" s="82">
        <f t="shared" si="28"/>
        <v>300</v>
      </c>
      <c r="L247" s="82">
        <f t="shared" si="28"/>
        <v>0</v>
      </c>
      <c r="M247" s="250" t="s">
        <v>109</v>
      </c>
      <c r="N247" s="7"/>
      <c r="O247" s="7"/>
    </row>
    <row r="248" spans="1:15" s="8" customFormat="1" ht="15.75" x14ac:dyDescent="0.25">
      <c r="A248" s="7"/>
      <c r="B248" s="7"/>
      <c r="C248" s="7"/>
      <c r="D248" s="258"/>
      <c r="E248" s="222"/>
      <c r="F248" s="138">
        <v>2024</v>
      </c>
      <c r="G248" s="219"/>
      <c r="H248" s="140">
        <v>1000</v>
      </c>
      <c r="I248" s="140">
        <v>0</v>
      </c>
      <c r="J248" s="140">
        <v>850</v>
      </c>
      <c r="K248" s="140">
        <v>150</v>
      </c>
      <c r="L248" s="140">
        <v>0</v>
      </c>
      <c r="M248" s="251"/>
      <c r="N248" s="7"/>
      <c r="O248" s="7"/>
    </row>
    <row r="249" spans="1:15" s="8" customFormat="1" ht="16.5" thickBot="1" x14ac:dyDescent="0.3">
      <c r="A249" s="7"/>
      <c r="B249" s="7"/>
      <c r="C249" s="7"/>
      <c r="D249" s="258"/>
      <c r="E249" s="222"/>
      <c r="F249" s="138">
        <v>2025</v>
      </c>
      <c r="G249" s="219"/>
      <c r="H249" s="83">
        <v>1000</v>
      </c>
      <c r="I249" s="83">
        <v>0</v>
      </c>
      <c r="J249" s="83">
        <v>850</v>
      </c>
      <c r="K249" s="83">
        <v>150</v>
      </c>
      <c r="L249" s="83">
        <v>0</v>
      </c>
      <c r="M249" s="251"/>
      <c r="N249" s="7"/>
      <c r="O249" s="7"/>
    </row>
    <row r="250" spans="1:15" s="8" customFormat="1" ht="48" thickBot="1" x14ac:dyDescent="0.3">
      <c r="A250" s="7"/>
      <c r="B250" s="7"/>
      <c r="C250" s="7"/>
      <c r="D250" s="259"/>
      <c r="E250" s="249"/>
      <c r="F250" s="141"/>
      <c r="G250" s="247"/>
      <c r="H250" s="83" t="s">
        <v>69</v>
      </c>
      <c r="I250" s="83"/>
      <c r="J250" s="83"/>
      <c r="K250" s="83"/>
      <c r="L250" s="83"/>
      <c r="M250" s="252"/>
      <c r="N250" s="7"/>
      <c r="O250" s="7"/>
    </row>
    <row r="251" spans="1:15" s="8" customFormat="1" ht="24" customHeight="1" x14ac:dyDescent="0.25">
      <c r="A251" s="7"/>
      <c r="B251" s="7"/>
      <c r="C251" s="7"/>
      <c r="D251" s="258">
        <v>12</v>
      </c>
      <c r="E251" s="222" t="s">
        <v>110</v>
      </c>
      <c r="F251" s="147"/>
      <c r="G251" s="219" t="s">
        <v>42</v>
      </c>
      <c r="H251" s="17">
        <f>SUM(H252:H256)</f>
        <v>200</v>
      </c>
      <c r="I251" s="17">
        <f t="shared" ref="I251:L251" si="29">SUM(I252:I256)</f>
        <v>0</v>
      </c>
      <c r="J251" s="17">
        <f t="shared" si="29"/>
        <v>0</v>
      </c>
      <c r="K251" s="17">
        <f>SUM(K252:K256)</f>
        <v>200</v>
      </c>
      <c r="L251" s="17">
        <f t="shared" si="29"/>
        <v>0</v>
      </c>
      <c r="M251" s="251" t="s">
        <v>111</v>
      </c>
      <c r="N251" s="7"/>
      <c r="O251" s="7"/>
    </row>
    <row r="252" spans="1:15" s="8" customFormat="1" ht="15.75" x14ac:dyDescent="0.25">
      <c r="A252" s="7"/>
      <c r="B252" s="7"/>
      <c r="C252" s="7"/>
      <c r="D252" s="258"/>
      <c r="E252" s="222"/>
      <c r="F252" s="147">
        <v>2021</v>
      </c>
      <c r="G252" s="219"/>
      <c r="H252" s="18">
        <v>40</v>
      </c>
      <c r="I252" s="18" t="s">
        <v>165</v>
      </c>
      <c r="J252" s="18" t="s">
        <v>165</v>
      </c>
      <c r="K252" s="18">
        <v>40</v>
      </c>
      <c r="L252" s="18" t="s">
        <v>165</v>
      </c>
      <c r="M252" s="251"/>
      <c r="N252" s="7"/>
      <c r="O252" s="7"/>
    </row>
    <row r="253" spans="1:15" s="8" customFormat="1" ht="15.75" x14ac:dyDescent="0.25">
      <c r="A253" s="7"/>
      <c r="B253" s="7"/>
      <c r="C253" s="7"/>
      <c r="D253" s="258"/>
      <c r="E253" s="222"/>
      <c r="F253" s="147">
        <v>2022</v>
      </c>
      <c r="G253" s="219"/>
      <c r="H253" s="18" t="s">
        <v>17</v>
      </c>
      <c r="I253" s="18" t="s">
        <v>165</v>
      </c>
      <c r="J253" s="18" t="s">
        <v>165</v>
      </c>
      <c r="K253" s="18" t="s">
        <v>17</v>
      </c>
      <c r="L253" s="18" t="s">
        <v>165</v>
      </c>
      <c r="M253" s="251"/>
      <c r="N253" s="7"/>
      <c r="O253" s="7"/>
    </row>
    <row r="254" spans="1:15" s="8" customFormat="1" ht="15.75" x14ac:dyDescent="0.25">
      <c r="A254" s="7"/>
      <c r="B254" s="7"/>
      <c r="C254" s="7"/>
      <c r="D254" s="258"/>
      <c r="E254" s="222"/>
      <c r="F254" s="147">
        <v>2023</v>
      </c>
      <c r="G254" s="219"/>
      <c r="H254" s="18">
        <v>80</v>
      </c>
      <c r="I254" s="18" t="s">
        <v>165</v>
      </c>
      <c r="J254" s="18" t="s">
        <v>165</v>
      </c>
      <c r="K254" s="18">
        <v>80</v>
      </c>
      <c r="L254" s="18" t="s">
        <v>165</v>
      </c>
      <c r="M254" s="251"/>
      <c r="N254" s="7"/>
      <c r="O254" s="7"/>
    </row>
    <row r="255" spans="1:15" s="8" customFormat="1" ht="15.75" x14ac:dyDescent="0.25">
      <c r="A255" s="7"/>
      <c r="B255" s="7"/>
      <c r="C255" s="7"/>
      <c r="D255" s="258"/>
      <c r="E255" s="222"/>
      <c r="F255" s="147">
        <v>2024</v>
      </c>
      <c r="G255" s="219"/>
      <c r="H255" s="18">
        <v>40</v>
      </c>
      <c r="I255" s="18" t="s">
        <v>165</v>
      </c>
      <c r="J255" s="18" t="s">
        <v>165</v>
      </c>
      <c r="K255" s="18">
        <v>40</v>
      </c>
      <c r="L255" s="18" t="s">
        <v>165</v>
      </c>
      <c r="M255" s="251"/>
      <c r="N255" s="7"/>
      <c r="O255" s="7"/>
    </row>
    <row r="256" spans="1:15" s="8" customFormat="1" ht="16.5" thickBot="1" x14ac:dyDescent="0.3">
      <c r="A256" s="7"/>
      <c r="B256" s="7"/>
      <c r="C256" s="7"/>
      <c r="D256" s="258"/>
      <c r="E256" s="222"/>
      <c r="F256" s="147">
        <v>2025</v>
      </c>
      <c r="G256" s="219"/>
      <c r="H256" s="18">
        <v>40</v>
      </c>
      <c r="I256" s="18" t="s">
        <v>166</v>
      </c>
      <c r="J256" s="18" t="s">
        <v>165</v>
      </c>
      <c r="K256" s="18">
        <v>40</v>
      </c>
      <c r="L256" s="18" t="s">
        <v>166</v>
      </c>
      <c r="M256" s="251"/>
      <c r="N256" s="7"/>
      <c r="O256" s="7"/>
    </row>
    <row r="257" spans="1:15" s="8" customFormat="1" ht="25.5" customHeight="1" x14ac:dyDescent="0.25">
      <c r="A257" s="7"/>
      <c r="B257" s="7"/>
      <c r="C257" s="7"/>
      <c r="D257" s="276">
        <v>13</v>
      </c>
      <c r="E257" s="273" t="s">
        <v>224</v>
      </c>
      <c r="F257" s="73"/>
      <c r="G257" s="256" t="s">
        <v>201</v>
      </c>
      <c r="H257" s="84">
        <f>SUM(H258:H261)</f>
        <v>1000</v>
      </c>
      <c r="I257" s="85">
        <f>SUM(I258:I261)</f>
        <v>0</v>
      </c>
      <c r="J257" s="85">
        <f>SUM(J258:J261)</f>
        <v>0</v>
      </c>
      <c r="K257" s="85">
        <f>SUM(K258:K261)</f>
        <v>1000</v>
      </c>
      <c r="L257" s="86">
        <f>SUM(L258:L261)</f>
        <v>0</v>
      </c>
      <c r="M257" s="180" t="s">
        <v>176</v>
      </c>
      <c r="N257" s="7"/>
      <c r="O257" s="7"/>
    </row>
    <row r="258" spans="1:15" s="8" customFormat="1" ht="15" customHeight="1" x14ac:dyDescent="0.25">
      <c r="A258" s="7"/>
      <c r="B258" s="7"/>
      <c r="C258" s="7"/>
      <c r="D258" s="258"/>
      <c r="E258" s="274"/>
      <c r="F258" s="147">
        <v>2022</v>
      </c>
      <c r="G258" s="251"/>
      <c r="H258" s="87"/>
      <c r="I258" s="140"/>
      <c r="J258" s="140"/>
      <c r="K258" s="140"/>
      <c r="L258" s="88"/>
      <c r="M258" s="211"/>
      <c r="N258" s="7"/>
      <c r="O258" s="7"/>
    </row>
    <row r="259" spans="1:15" s="8" customFormat="1" ht="15.75" x14ac:dyDescent="0.25">
      <c r="A259" s="7"/>
      <c r="B259" s="7"/>
      <c r="C259" s="7"/>
      <c r="D259" s="258"/>
      <c r="E259" s="274"/>
      <c r="F259" s="147">
        <v>2023</v>
      </c>
      <c r="G259" s="251"/>
      <c r="H259" s="89">
        <v>550</v>
      </c>
      <c r="I259" s="18"/>
      <c r="J259" s="18"/>
      <c r="K259" s="18">
        <v>550</v>
      </c>
      <c r="L259" s="26"/>
      <c r="M259" s="211"/>
      <c r="N259" s="7"/>
      <c r="O259" s="7"/>
    </row>
    <row r="260" spans="1:15" s="8" customFormat="1" ht="15.75" x14ac:dyDescent="0.25">
      <c r="A260" s="7"/>
      <c r="B260" s="7"/>
      <c r="C260" s="7"/>
      <c r="D260" s="258"/>
      <c r="E260" s="274"/>
      <c r="F260" s="147">
        <v>2024</v>
      </c>
      <c r="G260" s="251"/>
      <c r="H260" s="89">
        <v>450</v>
      </c>
      <c r="I260" s="18"/>
      <c r="J260" s="18"/>
      <c r="K260" s="18">
        <v>450</v>
      </c>
      <c r="L260" s="26"/>
      <c r="M260" s="211"/>
      <c r="N260" s="7"/>
      <c r="O260" s="7"/>
    </row>
    <row r="261" spans="1:15" s="8" customFormat="1" ht="79.5" thickBot="1" x14ac:dyDescent="0.3">
      <c r="A261" s="7"/>
      <c r="B261" s="7"/>
      <c r="C261" s="7"/>
      <c r="D261" s="259"/>
      <c r="E261" s="275"/>
      <c r="F261" s="20">
        <v>2025</v>
      </c>
      <c r="G261" s="252"/>
      <c r="H261" s="109" t="s">
        <v>69</v>
      </c>
      <c r="I261" s="22"/>
      <c r="J261" s="22"/>
      <c r="K261" s="22" t="s">
        <v>69</v>
      </c>
      <c r="L261" s="28"/>
      <c r="M261" s="181"/>
      <c r="N261" s="7"/>
      <c r="O261" s="7"/>
    </row>
    <row r="262" spans="1:15" s="8" customFormat="1" ht="15.75" x14ac:dyDescent="0.25">
      <c r="A262" s="7"/>
      <c r="B262" s="7"/>
      <c r="C262" s="7"/>
      <c r="D262" s="255">
        <v>14</v>
      </c>
      <c r="E262" s="197" t="s">
        <v>112</v>
      </c>
      <c r="F262" s="73"/>
      <c r="G262" s="206" t="s">
        <v>202</v>
      </c>
      <c r="H262" s="30">
        <f>SUM(H263:H267)</f>
        <v>400</v>
      </c>
      <c r="I262" s="30">
        <f>SUM(I263:I267)</f>
        <v>0</v>
      </c>
      <c r="J262" s="30">
        <f>SUM(J263:J267)</f>
        <v>400</v>
      </c>
      <c r="K262" s="30">
        <f>SUM(K263:K267)</f>
        <v>0</v>
      </c>
      <c r="L262" s="30">
        <f>SUM(L263:L267)</f>
        <v>0</v>
      </c>
      <c r="M262" s="272" t="s">
        <v>113</v>
      </c>
      <c r="N262" s="7"/>
      <c r="O262" s="7"/>
    </row>
    <row r="263" spans="1:15" s="8" customFormat="1" ht="15.75" x14ac:dyDescent="0.25">
      <c r="A263" s="7"/>
      <c r="B263" s="7"/>
      <c r="C263" s="7"/>
      <c r="D263" s="244"/>
      <c r="E263" s="198"/>
      <c r="F263" s="147">
        <v>2021</v>
      </c>
      <c r="G263" s="195"/>
      <c r="H263" s="18">
        <v>100</v>
      </c>
      <c r="I263" s="18" t="s">
        <v>165</v>
      </c>
      <c r="J263" s="18">
        <v>100</v>
      </c>
      <c r="K263" s="18" t="s">
        <v>165</v>
      </c>
      <c r="L263" s="18" t="s">
        <v>165</v>
      </c>
      <c r="M263" s="239"/>
      <c r="N263" s="7"/>
      <c r="O263" s="7"/>
    </row>
    <row r="264" spans="1:15" s="8" customFormat="1" ht="15.75" x14ac:dyDescent="0.25">
      <c r="A264" s="7"/>
      <c r="B264" s="7"/>
      <c r="C264" s="7"/>
      <c r="D264" s="244"/>
      <c r="E264" s="198"/>
      <c r="F264" s="147">
        <v>2022</v>
      </c>
      <c r="G264" s="195"/>
      <c r="H264" s="18">
        <v>100</v>
      </c>
      <c r="I264" s="18" t="s">
        <v>165</v>
      </c>
      <c r="J264" s="18">
        <v>100</v>
      </c>
      <c r="K264" s="18" t="s">
        <v>165</v>
      </c>
      <c r="L264" s="18" t="s">
        <v>165</v>
      </c>
      <c r="M264" s="239"/>
      <c r="N264" s="7"/>
      <c r="O264" s="7"/>
    </row>
    <row r="265" spans="1:15" s="8" customFormat="1" ht="15.75" x14ac:dyDescent="0.25">
      <c r="A265" s="7"/>
      <c r="B265" s="7"/>
      <c r="C265" s="7"/>
      <c r="D265" s="244"/>
      <c r="E265" s="198"/>
      <c r="F265" s="147">
        <v>2023</v>
      </c>
      <c r="G265" s="195"/>
      <c r="H265" s="18">
        <v>100</v>
      </c>
      <c r="I265" s="18" t="s">
        <v>165</v>
      </c>
      <c r="J265" s="18">
        <v>100</v>
      </c>
      <c r="K265" s="18" t="s">
        <v>165</v>
      </c>
      <c r="L265" s="18" t="s">
        <v>165</v>
      </c>
      <c r="M265" s="239"/>
      <c r="N265" s="7"/>
      <c r="O265" s="7"/>
    </row>
    <row r="266" spans="1:15" s="8" customFormat="1" ht="15.75" x14ac:dyDescent="0.25">
      <c r="A266" s="7"/>
      <c r="B266" s="7"/>
      <c r="C266" s="7"/>
      <c r="D266" s="244"/>
      <c r="E266" s="198"/>
      <c r="F266" s="147">
        <v>2024</v>
      </c>
      <c r="G266" s="195"/>
      <c r="H266" s="18">
        <v>100</v>
      </c>
      <c r="I266" s="18" t="s">
        <v>165</v>
      </c>
      <c r="J266" s="18">
        <v>100</v>
      </c>
      <c r="K266" s="18" t="s">
        <v>165</v>
      </c>
      <c r="L266" s="18" t="s">
        <v>165</v>
      </c>
      <c r="M266" s="239"/>
      <c r="N266" s="7"/>
      <c r="O266" s="7"/>
    </row>
    <row r="267" spans="1:15" s="8" customFormat="1" ht="16.5" thickBot="1" x14ac:dyDescent="0.3">
      <c r="A267" s="7"/>
      <c r="B267" s="7"/>
      <c r="C267" s="7"/>
      <c r="D267" s="245"/>
      <c r="E267" s="213"/>
      <c r="F267" s="139">
        <v>2025</v>
      </c>
      <c r="G267" s="195"/>
      <c r="H267" s="21" t="s">
        <v>17</v>
      </c>
      <c r="I267" s="21" t="s">
        <v>165</v>
      </c>
      <c r="J267" s="21" t="s">
        <v>17</v>
      </c>
      <c r="K267" s="21" t="s">
        <v>165</v>
      </c>
      <c r="L267" s="21" t="s">
        <v>165</v>
      </c>
      <c r="M267" s="240"/>
      <c r="N267" s="7"/>
      <c r="O267" s="7"/>
    </row>
    <row r="268" spans="1:15" s="8" customFormat="1" ht="15.75" x14ac:dyDescent="0.25">
      <c r="A268" s="7"/>
      <c r="B268" s="7"/>
      <c r="C268" s="7"/>
      <c r="D268" s="243">
        <v>15</v>
      </c>
      <c r="E268" s="271" t="s">
        <v>114</v>
      </c>
      <c r="F268" s="147"/>
      <c r="G268" s="195"/>
      <c r="H268" s="17">
        <f>SUM(H269:H271)</f>
        <v>900</v>
      </c>
      <c r="I268" s="17">
        <f>SUM(I269:I271)</f>
        <v>0</v>
      </c>
      <c r="J268" s="17">
        <f t="shared" ref="J268:L268" si="30">SUM(J269:J271)</f>
        <v>800</v>
      </c>
      <c r="K268" s="17">
        <f t="shared" si="30"/>
        <v>100</v>
      </c>
      <c r="L268" s="17">
        <f t="shared" si="30"/>
        <v>0</v>
      </c>
      <c r="M268" s="159"/>
      <c r="N268" s="7"/>
      <c r="O268" s="7"/>
    </row>
    <row r="269" spans="1:15" s="8" customFormat="1" ht="15.75" x14ac:dyDescent="0.25">
      <c r="A269" s="7"/>
      <c r="B269" s="7"/>
      <c r="C269" s="7"/>
      <c r="D269" s="244"/>
      <c r="E269" s="217"/>
      <c r="F269" s="147">
        <v>2021</v>
      </c>
      <c r="G269" s="195"/>
      <c r="H269" s="18">
        <v>50</v>
      </c>
      <c r="I269" s="18" t="s">
        <v>165</v>
      </c>
      <c r="J269" s="17" t="s">
        <v>17</v>
      </c>
      <c r="K269" s="18">
        <v>50</v>
      </c>
      <c r="L269" s="18" t="s">
        <v>165</v>
      </c>
      <c r="M269" s="143"/>
      <c r="N269" s="7"/>
      <c r="O269" s="7"/>
    </row>
    <row r="270" spans="1:15" s="8" customFormat="1" ht="15.75" x14ac:dyDescent="0.25">
      <c r="A270" s="7"/>
      <c r="B270" s="7"/>
      <c r="C270" s="7"/>
      <c r="D270" s="244"/>
      <c r="E270" s="217"/>
      <c r="F270" s="147">
        <v>2022</v>
      </c>
      <c r="G270" s="195"/>
      <c r="H270" s="18">
        <v>800</v>
      </c>
      <c r="I270" s="18" t="s">
        <v>165</v>
      </c>
      <c r="J270" s="18">
        <v>800</v>
      </c>
      <c r="K270" s="18" t="s">
        <v>17</v>
      </c>
      <c r="L270" s="18" t="s">
        <v>165</v>
      </c>
      <c r="M270" s="143"/>
      <c r="N270" s="7"/>
      <c r="O270" s="7"/>
    </row>
    <row r="271" spans="1:15" s="8" customFormat="1" ht="16.5" thickBot="1" x14ac:dyDescent="0.3">
      <c r="A271" s="7"/>
      <c r="B271" s="7"/>
      <c r="C271" s="7"/>
      <c r="D271" s="248"/>
      <c r="E271" s="253"/>
      <c r="F271" s="20">
        <v>2023</v>
      </c>
      <c r="G271" s="209"/>
      <c r="H271" s="22">
        <v>50</v>
      </c>
      <c r="I271" s="22" t="s">
        <v>165</v>
      </c>
      <c r="J271" s="160" t="s">
        <v>17</v>
      </c>
      <c r="K271" s="22">
        <v>50</v>
      </c>
      <c r="L271" s="22" t="s">
        <v>165</v>
      </c>
      <c r="M271" s="161"/>
      <c r="N271" s="7"/>
      <c r="O271" s="7"/>
    </row>
    <row r="272" spans="1:15" s="8" customFormat="1" ht="15.75" x14ac:dyDescent="0.25">
      <c r="A272" s="7"/>
      <c r="B272" s="7"/>
      <c r="C272" s="7"/>
      <c r="D272" s="195">
        <v>16</v>
      </c>
      <c r="E272" s="195" t="s">
        <v>115</v>
      </c>
      <c r="F272" s="91"/>
      <c r="G272" s="195" t="s">
        <v>62</v>
      </c>
      <c r="H272" s="17">
        <f>SUM(H273:H275)</f>
        <v>0</v>
      </c>
      <c r="I272" s="17">
        <f>SUM(I273:I275)</f>
        <v>0</v>
      </c>
      <c r="J272" s="17">
        <f>SUM(J273:J275)</f>
        <v>0</v>
      </c>
      <c r="K272" s="17">
        <f>SUM(K273:K275)</f>
        <v>0</v>
      </c>
      <c r="L272" s="17">
        <f>SUM(L273:L275)</f>
        <v>0</v>
      </c>
      <c r="M272" s="195" t="s">
        <v>117</v>
      </c>
      <c r="N272" s="7"/>
      <c r="O272" s="7"/>
    </row>
    <row r="273" spans="1:15" s="8" customFormat="1" ht="15.75" x14ac:dyDescent="0.25">
      <c r="A273" s="7"/>
      <c r="B273" s="7"/>
      <c r="C273" s="7"/>
      <c r="D273" s="195"/>
      <c r="E273" s="195"/>
      <c r="F273" s="91">
        <v>2022</v>
      </c>
      <c r="G273" s="195"/>
      <c r="H273" s="18" t="s">
        <v>165</v>
      </c>
      <c r="I273" s="18" t="s">
        <v>165</v>
      </c>
      <c r="J273" s="18" t="s">
        <v>165</v>
      </c>
      <c r="K273" s="18" t="s">
        <v>165</v>
      </c>
      <c r="L273" s="18" t="s">
        <v>165</v>
      </c>
      <c r="M273" s="195"/>
      <c r="N273" s="7"/>
      <c r="O273" s="7"/>
    </row>
    <row r="274" spans="1:15" s="8" customFormat="1" ht="15.75" x14ac:dyDescent="0.25">
      <c r="A274" s="7"/>
      <c r="B274" s="7"/>
      <c r="C274" s="7"/>
      <c r="D274" s="195"/>
      <c r="E274" s="195"/>
      <c r="F274" s="91">
        <v>2023</v>
      </c>
      <c r="G274" s="195"/>
      <c r="H274" s="18" t="s">
        <v>165</v>
      </c>
      <c r="I274" s="18" t="s">
        <v>165</v>
      </c>
      <c r="J274" s="18" t="s">
        <v>165</v>
      </c>
      <c r="K274" s="18" t="s">
        <v>165</v>
      </c>
      <c r="L274" s="18" t="s">
        <v>165</v>
      </c>
      <c r="M274" s="195"/>
      <c r="N274" s="7"/>
      <c r="O274" s="7"/>
    </row>
    <row r="275" spans="1:15" s="8" customFormat="1" ht="15.75" x14ac:dyDescent="0.25">
      <c r="A275" s="7"/>
      <c r="B275" s="7"/>
      <c r="C275" s="7"/>
      <c r="D275" s="195"/>
      <c r="E275" s="195"/>
      <c r="F275" s="91">
        <v>2024</v>
      </c>
      <c r="G275" s="195"/>
      <c r="H275" s="18" t="s">
        <v>165</v>
      </c>
      <c r="I275" s="18" t="s">
        <v>165</v>
      </c>
      <c r="J275" s="18" t="s">
        <v>165</v>
      </c>
      <c r="K275" s="18" t="s">
        <v>165</v>
      </c>
      <c r="L275" s="18" t="s">
        <v>165</v>
      </c>
      <c r="M275" s="195"/>
      <c r="N275" s="7"/>
      <c r="O275" s="7"/>
    </row>
    <row r="276" spans="1:15" s="8" customFormat="1" ht="16.5" thickBot="1" x14ac:dyDescent="0.3">
      <c r="A276" s="7"/>
      <c r="B276" s="7"/>
      <c r="C276" s="7"/>
      <c r="D276" s="195"/>
      <c r="E276" s="195"/>
      <c r="F276" s="91">
        <v>2025</v>
      </c>
      <c r="G276" s="195"/>
      <c r="H276" s="18" t="s">
        <v>165</v>
      </c>
      <c r="I276" s="18" t="s">
        <v>165</v>
      </c>
      <c r="J276" s="18" t="s">
        <v>165</v>
      </c>
      <c r="K276" s="18" t="s">
        <v>165</v>
      </c>
      <c r="L276" s="18" t="s">
        <v>165</v>
      </c>
      <c r="M276" s="195"/>
      <c r="N276" s="7"/>
      <c r="O276" s="7"/>
    </row>
    <row r="277" spans="1:15" s="8" customFormat="1" ht="111" thickBot="1" x14ac:dyDescent="0.3">
      <c r="A277" s="7"/>
      <c r="B277" s="7"/>
      <c r="C277" s="7"/>
      <c r="D277" s="196"/>
      <c r="E277" s="196"/>
      <c r="F277" s="92" t="s">
        <v>165</v>
      </c>
      <c r="G277" s="205"/>
      <c r="H277" s="93" t="s">
        <v>116</v>
      </c>
      <c r="I277" s="94"/>
      <c r="J277" s="95" t="s">
        <v>69</v>
      </c>
      <c r="K277" s="94"/>
      <c r="L277" s="96"/>
      <c r="M277" s="202"/>
      <c r="N277" s="7"/>
      <c r="O277" s="7"/>
    </row>
    <row r="278" spans="1:15" s="8" customFormat="1" ht="16.5" thickBot="1" x14ac:dyDescent="0.3">
      <c r="A278" s="7"/>
      <c r="B278" s="7"/>
      <c r="C278" s="7"/>
      <c r="D278" s="42"/>
      <c r="E278" s="43" t="s">
        <v>34</v>
      </c>
      <c r="F278" s="16"/>
      <c r="G278" s="16"/>
      <c r="H278" s="90">
        <f>SUM(H188) + SUM(H194) + SUM(H200)  + SUM(H206)  + SUM(H212)  + SUM(H218)  + SUM(H224)  + SUM(H231)   + SUM(H237) + SUM(H241) + SUM(H247) + SUM(H251)   + SUM(H257) + SUM(H262) + SUM(H268) + SUM(H272)</f>
        <v>98268</v>
      </c>
      <c r="I278" s="90">
        <f>SUM(I188) + SUM(I194) + SUM(I200)  + SUM(I206)  + SUM(I212)  + SUM(I218)  + SUM(I224)  + SUM(I231)   + SUM(I237) + SUM(I241) + SUM(I247) + SUM(I251)   + SUM(I257) + SUM(I262) + SUM(I268) + SUM(I272)</f>
        <v>12000</v>
      </c>
      <c r="J278" s="90">
        <f>SUM(J188) + SUM(J194) + SUM(J200)  + SUM(J206)  + SUM(J212)  + SUM(J218)  + SUM(J224)  + SUM(J231)   + SUM(J237) + SUM(J241) + SUM(J247) + SUM(J251)   + SUM(J257) + SUM(J262) + SUM(J268) + SUM(J272)</f>
        <v>75380</v>
      </c>
      <c r="K278" s="90">
        <f>SUM(K188) + SUM(K194) + SUM(K200)  + SUM(K206)  + SUM(K212)  + SUM(K218)  + SUM(K224)  + SUM(K231)   + SUM(K237) + SUM(K241) + SUM(K247) + SUM(K251)   + SUM(K257) + SUM(K262) + SUM(K268) + SUM(K272)</f>
        <v>5308</v>
      </c>
      <c r="L278" s="90">
        <f>SUM(L188) + SUM(L194) + SUM(L200)  + SUM(L206)  + SUM(L212)  + SUM(L218)  + SUM(L224)  + SUM(L231)   + SUM(L237) + SUM(L241) + SUM(L247) + SUM(L251)   + SUM(L257) + SUM(L262) + SUM(L268) + SUM(L272)</f>
        <v>5580</v>
      </c>
      <c r="M278" s="16"/>
      <c r="N278" s="7"/>
      <c r="O278" s="7"/>
    </row>
    <row r="279" spans="1:15" s="8" customFormat="1" ht="15.75" x14ac:dyDescent="0.25">
      <c r="A279" s="7"/>
      <c r="B279" s="7"/>
      <c r="C279" s="7"/>
      <c r="D279" s="51"/>
      <c r="E279" s="7"/>
      <c r="F279" s="7"/>
      <c r="G279" s="7"/>
      <c r="H279" s="97"/>
      <c r="I279" s="7"/>
      <c r="J279" s="7"/>
      <c r="K279" s="7"/>
      <c r="L279" s="7"/>
      <c r="M279" s="9"/>
      <c r="N279" s="7"/>
      <c r="O279" s="7"/>
    </row>
    <row r="280" spans="1:15" s="8" customFormat="1" ht="15.75" x14ac:dyDescent="0.25">
      <c r="A280" s="7"/>
      <c r="B280" s="7"/>
      <c r="C280" s="7"/>
      <c r="D280" s="51"/>
      <c r="E280" s="7"/>
      <c r="F280" s="7"/>
      <c r="G280" s="7"/>
      <c r="H280" s="97"/>
      <c r="I280" s="7"/>
      <c r="J280" s="7"/>
      <c r="K280" s="7"/>
      <c r="L280" s="7"/>
      <c r="M280" s="9"/>
      <c r="N280" s="7"/>
      <c r="O280" s="7"/>
    </row>
    <row r="281" spans="1:15" s="8" customFormat="1" ht="15.75" x14ac:dyDescent="0.25">
      <c r="A281" s="7"/>
      <c r="B281" s="7"/>
      <c r="C281" s="7"/>
      <c r="D281" s="51"/>
      <c r="E281" s="7"/>
      <c r="F281" s="277" t="s">
        <v>118</v>
      </c>
      <c r="G281" s="277"/>
      <c r="H281" s="277"/>
      <c r="I281" s="277"/>
      <c r="J281" s="277"/>
      <c r="K281" s="277"/>
      <c r="L281" s="277"/>
      <c r="M281" s="9"/>
      <c r="N281" s="7"/>
      <c r="O281" s="7"/>
    </row>
    <row r="282" spans="1:15" s="8" customFormat="1" ht="15.75" x14ac:dyDescent="0.25">
      <c r="A282" s="7"/>
      <c r="B282" s="7"/>
      <c r="C282" s="7"/>
      <c r="D282" s="98"/>
      <c r="E282" s="7"/>
      <c r="F282" s="7"/>
      <c r="G282" s="7"/>
      <c r="H282" s="7"/>
      <c r="I282" s="7"/>
      <c r="J282" s="7"/>
      <c r="K282" s="7"/>
      <c r="L282" s="7"/>
      <c r="M282" s="131" t="s">
        <v>212</v>
      </c>
      <c r="N282" s="7"/>
      <c r="O282" s="7"/>
    </row>
    <row r="283" spans="1:15" s="8" customFormat="1" ht="16.5" thickBot="1" x14ac:dyDescent="0.3">
      <c r="A283" s="7"/>
      <c r="B283" s="7"/>
      <c r="C283" s="7"/>
      <c r="D283" s="51"/>
      <c r="E283" s="7"/>
      <c r="F283" s="7"/>
      <c r="G283" s="7"/>
      <c r="H283" s="7"/>
      <c r="I283" s="7"/>
      <c r="J283" s="7"/>
      <c r="K283" s="7"/>
      <c r="L283" s="7"/>
      <c r="M283" s="9"/>
      <c r="N283" s="7"/>
      <c r="O283" s="7"/>
    </row>
    <row r="284" spans="1:15" s="8" customFormat="1" ht="16.5" thickBot="1" x14ac:dyDescent="0.3">
      <c r="A284" s="7"/>
      <c r="B284" s="7"/>
      <c r="C284" s="7"/>
      <c r="D284" s="194"/>
      <c r="E284" s="194" t="s">
        <v>2</v>
      </c>
      <c r="F284" s="194" t="s">
        <v>3</v>
      </c>
      <c r="G284" s="194" t="s">
        <v>4</v>
      </c>
      <c r="H284" s="194" t="s">
        <v>177</v>
      </c>
      <c r="I284" s="191" t="s">
        <v>119</v>
      </c>
      <c r="J284" s="192"/>
      <c r="K284" s="192"/>
      <c r="L284" s="193"/>
      <c r="M284" s="194" t="s">
        <v>7</v>
      </c>
      <c r="N284" s="7"/>
      <c r="O284" s="7"/>
    </row>
    <row r="285" spans="1:15" s="8" customFormat="1" ht="26.25" customHeight="1" thickBot="1" x14ac:dyDescent="0.3">
      <c r="A285" s="7"/>
      <c r="B285" s="7"/>
      <c r="C285" s="7"/>
      <c r="D285" s="195"/>
      <c r="E285" s="195"/>
      <c r="F285" s="195"/>
      <c r="G285" s="195"/>
      <c r="H285" s="195"/>
      <c r="I285" s="194" t="s">
        <v>8</v>
      </c>
      <c r="J285" s="241" t="s">
        <v>39</v>
      </c>
      <c r="K285" s="242"/>
      <c r="L285" s="194" t="s">
        <v>87</v>
      </c>
      <c r="M285" s="195"/>
      <c r="N285" s="7"/>
      <c r="O285" s="7"/>
    </row>
    <row r="286" spans="1:15" s="8" customFormat="1" ht="51" customHeight="1" thickBot="1" x14ac:dyDescent="0.3">
      <c r="A286" s="7"/>
      <c r="B286" s="7"/>
      <c r="C286" s="7"/>
      <c r="D286" s="196"/>
      <c r="E286" s="196"/>
      <c r="F286" s="196"/>
      <c r="G286" s="196"/>
      <c r="H286" s="196"/>
      <c r="I286" s="196"/>
      <c r="J286" s="15"/>
      <c r="K286" s="16" t="s">
        <v>120</v>
      </c>
      <c r="L286" s="196"/>
      <c r="M286" s="196"/>
      <c r="N286" s="7"/>
      <c r="O286" s="7"/>
    </row>
    <row r="287" spans="1:15" s="8" customFormat="1" ht="15.75" x14ac:dyDescent="0.25">
      <c r="A287" s="7"/>
      <c r="B287" s="7"/>
      <c r="C287" s="7"/>
      <c r="D287" s="194" t="s">
        <v>40</v>
      </c>
      <c r="E287" s="271" t="s">
        <v>121</v>
      </c>
      <c r="F287" s="13"/>
      <c r="G287" s="194" t="s">
        <v>187</v>
      </c>
      <c r="H287" s="17">
        <f>SUM(H288:H292)</f>
        <v>1572</v>
      </c>
      <c r="I287" s="17">
        <f>SUM(I288:I292)</f>
        <v>0</v>
      </c>
      <c r="J287" s="17">
        <f t="shared" ref="J287:L287" si="31">SUM(J288:J292)</f>
        <v>1000</v>
      </c>
      <c r="K287" s="17">
        <f t="shared" si="31"/>
        <v>872</v>
      </c>
      <c r="L287" s="17">
        <f t="shared" si="31"/>
        <v>0</v>
      </c>
      <c r="M287" s="194" t="s">
        <v>122</v>
      </c>
      <c r="N287" s="7"/>
      <c r="O287" s="7"/>
    </row>
    <row r="288" spans="1:15" s="8" customFormat="1" ht="15" customHeight="1" x14ac:dyDescent="0.25">
      <c r="A288" s="7"/>
      <c r="B288" s="7"/>
      <c r="C288" s="7"/>
      <c r="D288" s="195"/>
      <c r="E288" s="217"/>
      <c r="F288" s="13">
        <v>2021</v>
      </c>
      <c r="G288" s="195"/>
      <c r="H288" s="18">
        <v>470</v>
      </c>
      <c r="I288" s="18" t="s">
        <v>165</v>
      </c>
      <c r="J288" s="18">
        <v>200</v>
      </c>
      <c r="K288" s="18">
        <v>270</v>
      </c>
      <c r="L288" s="18" t="s">
        <v>165</v>
      </c>
      <c r="M288" s="195"/>
      <c r="N288" s="7"/>
      <c r="O288" s="7"/>
    </row>
    <row r="289" spans="1:15" s="8" customFormat="1" ht="15.75" x14ac:dyDescent="0.25">
      <c r="A289" s="7"/>
      <c r="B289" s="7"/>
      <c r="C289" s="7"/>
      <c r="D289" s="195"/>
      <c r="E289" s="217"/>
      <c r="F289" s="13">
        <v>2022</v>
      </c>
      <c r="G289" s="195"/>
      <c r="H289" s="18">
        <v>402</v>
      </c>
      <c r="I289" s="18" t="s">
        <v>165</v>
      </c>
      <c r="J289" s="18">
        <v>200</v>
      </c>
      <c r="K289" s="18">
        <v>202</v>
      </c>
      <c r="L289" s="18" t="s">
        <v>165</v>
      </c>
      <c r="M289" s="195"/>
      <c r="N289" s="7"/>
      <c r="O289" s="7"/>
    </row>
    <row r="290" spans="1:15" s="8" customFormat="1" ht="15.75" x14ac:dyDescent="0.25">
      <c r="A290" s="7"/>
      <c r="B290" s="7"/>
      <c r="C290" s="7"/>
      <c r="D290" s="195"/>
      <c r="E290" s="217"/>
      <c r="F290" s="13">
        <v>2023</v>
      </c>
      <c r="G290" s="195"/>
      <c r="H290" s="18">
        <v>200</v>
      </c>
      <c r="I290" s="18" t="s">
        <v>165</v>
      </c>
      <c r="J290" s="18">
        <v>200</v>
      </c>
      <c r="K290" s="18">
        <v>300</v>
      </c>
      <c r="L290" s="18" t="s">
        <v>165</v>
      </c>
      <c r="M290" s="195"/>
      <c r="N290" s="7"/>
      <c r="O290" s="7"/>
    </row>
    <row r="291" spans="1:15" s="8" customFormat="1" ht="15.75" x14ac:dyDescent="0.25">
      <c r="A291" s="7"/>
      <c r="B291" s="7"/>
      <c r="C291" s="7"/>
      <c r="D291" s="195"/>
      <c r="E291" s="217"/>
      <c r="F291" s="13">
        <v>2024</v>
      </c>
      <c r="G291" s="195"/>
      <c r="H291" s="18">
        <v>300</v>
      </c>
      <c r="I291" s="18" t="s">
        <v>165</v>
      </c>
      <c r="J291" s="18">
        <v>200</v>
      </c>
      <c r="K291" s="18">
        <v>100</v>
      </c>
      <c r="L291" s="18" t="s">
        <v>165</v>
      </c>
      <c r="M291" s="195"/>
      <c r="N291" s="7"/>
      <c r="O291" s="7"/>
    </row>
    <row r="292" spans="1:15" s="8" customFormat="1" ht="79.5" thickBot="1" x14ac:dyDescent="0.3">
      <c r="A292" s="7"/>
      <c r="B292" s="7"/>
      <c r="C292" s="7"/>
      <c r="D292" s="195"/>
      <c r="E292" s="217"/>
      <c r="F292" s="20">
        <v>2025</v>
      </c>
      <c r="G292" s="195"/>
      <c r="H292" s="22">
        <v>200</v>
      </c>
      <c r="I292" s="22" t="s">
        <v>165</v>
      </c>
      <c r="J292" s="22">
        <v>200</v>
      </c>
      <c r="K292" s="22" t="s">
        <v>69</v>
      </c>
      <c r="L292" s="22" t="s">
        <v>165</v>
      </c>
      <c r="M292" s="195"/>
      <c r="N292" s="7"/>
      <c r="O292" s="7"/>
    </row>
    <row r="293" spans="1:15" s="8" customFormat="1" ht="15.75" x14ac:dyDescent="0.25">
      <c r="A293" s="7"/>
      <c r="B293" s="7"/>
      <c r="C293" s="7"/>
      <c r="D293" s="195"/>
      <c r="E293" s="217"/>
      <c r="F293" s="13"/>
      <c r="G293" s="195"/>
      <c r="H293" s="99">
        <f>SUM(H294:H298)</f>
        <v>100</v>
      </c>
      <c r="I293" s="30">
        <f>SUM(I294:I298)</f>
        <v>0</v>
      </c>
      <c r="J293" s="30">
        <f t="shared" ref="J293:L293" si="32">SUM(J294:J298)</f>
        <v>0</v>
      </c>
      <c r="K293" s="30">
        <f t="shared" si="32"/>
        <v>100</v>
      </c>
      <c r="L293" s="30">
        <f t="shared" si="32"/>
        <v>0</v>
      </c>
      <c r="M293" s="195"/>
      <c r="N293" s="7"/>
      <c r="O293" s="7"/>
    </row>
    <row r="294" spans="1:15" s="8" customFormat="1" ht="15.75" x14ac:dyDescent="0.25">
      <c r="A294" s="7"/>
      <c r="B294" s="7"/>
      <c r="C294" s="7"/>
      <c r="D294" s="195"/>
      <c r="E294" s="217"/>
      <c r="F294" s="13">
        <v>2021</v>
      </c>
      <c r="G294" s="195"/>
      <c r="H294" s="40">
        <v>45</v>
      </c>
      <c r="I294" s="18" t="s">
        <v>165</v>
      </c>
      <c r="J294" s="18" t="s">
        <v>165</v>
      </c>
      <c r="K294" s="18">
        <v>45</v>
      </c>
      <c r="L294" s="18" t="s">
        <v>165</v>
      </c>
      <c r="M294" s="195"/>
      <c r="N294" s="7"/>
      <c r="O294" s="7"/>
    </row>
    <row r="295" spans="1:15" s="8" customFormat="1" ht="15.75" x14ac:dyDescent="0.25">
      <c r="A295" s="7"/>
      <c r="B295" s="7"/>
      <c r="C295" s="7"/>
      <c r="D295" s="195"/>
      <c r="E295" s="217"/>
      <c r="F295" s="13">
        <v>2022</v>
      </c>
      <c r="G295" s="195"/>
      <c r="H295" s="40" t="s">
        <v>17</v>
      </c>
      <c r="I295" s="18" t="s">
        <v>165</v>
      </c>
      <c r="J295" s="18" t="s">
        <v>165</v>
      </c>
      <c r="K295" s="18" t="s">
        <v>17</v>
      </c>
      <c r="L295" s="18" t="s">
        <v>165</v>
      </c>
      <c r="M295" s="195"/>
      <c r="N295" s="7"/>
      <c r="O295" s="7"/>
    </row>
    <row r="296" spans="1:15" s="8" customFormat="1" ht="15.75" x14ac:dyDescent="0.25">
      <c r="A296" s="7"/>
      <c r="B296" s="7"/>
      <c r="C296" s="7"/>
      <c r="D296" s="195"/>
      <c r="E296" s="217"/>
      <c r="F296" s="13">
        <v>2023</v>
      </c>
      <c r="G296" s="195"/>
      <c r="H296" s="40">
        <v>35</v>
      </c>
      <c r="I296" s="18" t="s">
        <v>165</v>
      </c>
      <c r="J296" s="18" t="s">
        <v>165</v>
      </c>
      <c r="K296" s="18">
        <v>35</v>
      </c>
      <c r="L296" s="18" t="s">
        <v>165</v>
      </c>
      <c r="M296" s="195"/>
      <c r="N296" s="7"/>
      <c r="O296" s="7"/>
    </row>
    <row r="297" spans="1:15" s="8" customFormat="1" ht="15.75" x14ac:dyDescent="0.25">
      <c r="A297" s="7"/>
      <c r="B297" s="7"/>
      <c r="C297" s="7"/>
      <c r="D297" s="195"/>
      <c r="E297" s="217"/>
      <c r="F297" s="13">
        <v>2024</v>
      </c>
      <c r="G297" s="195"/>
      <c r="H297" s="40" t="s">
        <v>17</v>
      </c>
      <c r="I297" s="18" t="s">
        <v>165</v>
      </c>
      <c r="J297" s="18" t="s">
        <v>165</v>
      </c>
      <c r="K297" s="18" t="s">
        <v>17</v>
      </c>
      <c r="L297" s="18" t="s">
        <v>165</v>
      </c>
      <c r="M297" s="195"/>
      <c r="N297" s="7"/>
      <c r="O297" s="7"/>
    </row>
    <row r="298" spans="1:15" s="8" customFormat="1" ht="16.5" thickBot="1" x14ac:dyDescent="0.3">
      <c r="A298" s="7"/>
      <c r="B298" s="7"/>
      <c r="C298" s="7"/>
      <c r="D298" s="195"/>
      <c r="E298" s="217"/>
      <c r="F298" s="19">
        <v>2025</v>
      </c>
      <c r="G298" s="195"/>
      <c r="H298" s="40">
        <v>20</v>
      </c>
      <c r="I298" s="18" t="s">
        <v>165</v>
      </c>
      <c r="J298" s="18" t="s">
        <v>165</v>
      </c>
      <c r="K298" s="18">
        <v>20</v>
      </c>
      <c r="L298" s="18" t="s">
        <v>165</v>
      </c>
      <c r="M298" s="195"/>
      <c r="N298" s="7"/>
      <c r="O298" s="7"/>
    </row>
    <row r="299" spans="1:15" s="8" customFormat="1" ht="15.75" customHeight="1" x14ac:dyDescent="0.25">
      <c r="A299" s="7"/>
      <c r="B299" s="7"/>
      <c r="C299" s="7"/>
      <c r="D299" s="255" t="s">
        <v>45</v>
      </c>
      <c r="E299" s="254" t="s">
        <v>123</v>
      </c>
      <c r="F299" s="73"/>
      <c r="G299" s="206" t="s">
        <v>186</v>
      </c>
      <c r="H299" s="99">
        <f>SUM(H300:H303)</f>
        <v>3420</v>
      </c>
      <c r="I299" s="99">
        <f>SUM(I300:I303)</f>
        <v>0</v>
      </c>
      <c r="J299" s="99">
        <f>SUM(J300:J303)</f>
        <v>2000</v>
      </c>
      <c r="K299" s="99">
        <f>SUM(K300:K303)</f>
        <v>420</v>
      </c>
      <c r="L299" s="99">
        <f>SUM(L300:L303)</f>
        <v>1000</v>
      </c>
      <c r="M299" s="272" t="s">
        <v>124</v>
      </c>
      <c r="N299" s="7"/>
      <c r="O299" s="7"/>
    </row>
    <row r="300" spans="1:15" s="8" customFormat="1" ht="15" customHeight="1" x14ac:dyDescent="0.25">
      <c r="A300" s="7"/>
      <c r="B300" s="7"/>
      <c r="C300" s="7"/>
      <c r="D300" s="244"/>
      <c r="E300" s="219"/>
      <c r="F300" s="19">
        <v>2022</v>
      </c>
      <c r="G300" s="195"/>
      <c r="H300" s="40">
        <v>855</v>
      </c>
      <c r="I300" s="18" t="s">
        <v>165</v>
      </c>
      <c r="J300" s="18"/>
      <c r="K300" s="18" t="s">
        <v>165</v>
      </c>
      <c r="L300" s="18" t="s">
        <v>165</v>
      </c>
      <c r="M300" s="239"/>
      <c r="N300" s="7"/>
      <c r="O300" s="7"/>
    </row>
    <row r="301" spans="1:15" s="8" customFormat="1" ht="15" customHeight="1" x14ac:dyDescent="0.25">
      <c r="A301" s="7"/>
      <c r="B301" s="7"/>
      <c r="C301" s="7"/>
      <c r="D301" s="244"/>
      <c r="E301" s="219"/>
      <c r="F301" s="19">
        <v>2023</v>
      </c>
      <c r="G301" s="195"/>
      <c r="H301" s="40">
        <v>855</v>
      </c>
      <c r="I301" s="18" t="s">
        <v>165</v>
      </c>
      <c r="J301" s="18">
        <v>2000</v>
      </c>
      <c r="K301" s="18">
        <v>420</v>
      </c>
      <c r="L301" s="18">
        <v>1000</v>
      </c>
      <c r="M301" s="239"/>
      <c r="N301" s="7"/>
      <c r="O301" s="7"/>
    </row>
    <row r="302" spans="1:15" s="8" customFormat="1" ht="78.75" customHeight="1" x14ac:dyDescent="0.25">
      <c r="A302" s="7"/>
      <c r="B302" s="7"/>
      <c r="C302" s="7"/>
      <c r="D302" s="244"/>
      <c r="E302" s="219"/>
      <c r="F302" s="19">
        <v>2024</v>
      </c>
      <c r="G302" s="195"/>
      <c r="H302" s="40">
        <v>855</v>
      </c>
      <c r="I302" s="18" t="s">
        <v>166</v>
      </c>
      <c r="J302" s="18"/>
      <c r="K302" s="207" t="s">
        <v>228</v>
      </c>
      <c r="L302" s="18"/>
      <c r="M302" s="239"/>
      <c r="N302" s="7"/>
      <c r="O302" s="7"/>
    </row>
    <row r="303" spans="1:15" s="8" customFormat="1" ht="15" customHeight="1" thickBot="1" x14ac:dyDescent="0.3">
      <c r="A303" s="7"/>
      <c r="B303" s="7"/>
      <c r="C303" s="7"/>
      <c r="D303" s="248"/>
      <c r="E303" s="247"/>
      <c r="F303" s="20">
        <v>2025</v>
      </c>
      <c r="G303" s="209"/>
      <c r="H303" s="41">
        <v>855</v>
      </c>
      <c r="I303" s="22"/>
      <c r="J303" s="22"/>
      <c r="K303" s="208"/>
      <c r="L303" s="22"/>
      <c r="M303" s="134"/>
      <c r="N303" s="7"/>
      <c r="O303" s="7"/>
    </row>
    <row r="304" spans="1:15" s="8" customFormat="1" ht="15" customHeight="1" x14ac:dyDescent="0.25">
      <c r="A304" s="7"/>
      <c r="B304" s="7"/>
      <c r="C304" s="7"/>
      <c r="D304" s="195" t="s">
        <v>46</v>
      </c>
      <c r="E304" s="222" t="s">
        <v>125</v>
      </c>
      <c r="F304" s="13"/>
      <c r="G304" s="219" t="s">
        <v>185</v>
      </c>
      <c r="H304" s="33">
        <f>SUM(H305:H309)</f>
        <v>650</v>
      </c>
      <c r="I304" s="33">
        <f>SUM(I305:I309)</f>
        <v>0</v>
      </c>
      <c r="J304" s="33">
        <v>300</v>
      </c>
      <c r="K304" s="33">
        <v>100</v>
      </c>
      <c r="L304" s="17">
        <v>250</v>
      </c>
      <c r="M304" s="195" t="s">
        <v>126</v>
      </c>
      <c r="N304" s="7"/>
      <c r="O304" s="7"/>
    </row>
    <row r="305" spans="1:15" s="8" customFormat="1" ht="15.75" x14ac:dyDescent="0.25">
      <c r="A305" s="7"/>
      <c r="B305" s="7"/>
      <c r="C305" s="7"/>
      <c r="D305" s="195"/>
      <c r="E305" s="222"/>
      <c r="F305" s="13">
        <v>2021</v>
      </c>
      <c r="G305" s="219"/>
      <c r="H305" s="34">
        <v>140</v>
      </c>
      <c r="I305" s="34" t="s">
        <v>165</v>
      </c>
      <c r="J305" s="34">
        <v>70</v>
      </c>
      <c r="K305" s="34">
        <v>20</v>
      </c>
      <c r="L305" s="18">
        <v>50</v>
      </c>
      <c r="M305" s="195"/>
      <c r="N305" s="7"/>
      <c r="O305" s="7"/>
    </row>
    <row r="306" spans="1:15" s="8" customFormat="1" ht="15" customHeight="1" x14ac:dyDescent="0.25">
      <c r="A306" s="7"/>
      <c r="B306" s="7"/>
      <c r="C306" s="7"/>
      <c r="D306" s="195"/>
      <c r="E306" s="222"/>
      <c r="F306" s="13">
        <v>2022</v>
      </c>
      <c r="G306" s="219"/>
      <c r="H306" s="34">
        <v>145</v>
      </c>
      <c r="I306" s="34" t="s">
        <v>165</v>
      </c>
      <c r="J306" s="34">
        <v>70</v>
      </c>
      <c r="K306" s="34">
        <v>25</v>
      </c>
      <c r="L306" s="18">
        <v>50</v>
      </c>
      <c r="M306" s="195"/>
      <c r="N306" s="7"/>
      <c r="O306" s="7"/>
    </row>
    <row r="307" spans="1:15" s="8" customFormat="1" ht="15.75" x14ac:dyDescent="0.25">
      <c r="A307" s="7"/>
      <c r="B307" s="7"/>
      <c r="C307" s="7"/>
      <c r="D307" s="195"/>
      <c r="E307" s="222"/>
      <c r="F307" s="13">
        <v>2023</v>
      </c>
      <c r="G307" s="219"/>
      <c r="H307" s="34">
        <v>140</v>
      </c>
      <c r="I307" s="34" t="s">
        <v>165</v>
      </c>
      <c r="J307" s="34">
        <v>70</v>
      </c>
      <c r="K307" s="34">
        <v>20</v>
      </c>
      <c r="L307" s="18">
        <v>50</v>
      </c>
      <c r="M307" s="195"/>
      <c r="N307" s="7"/>
      <c r="O307" s="7"/>
    </row>
    <row r="308" spans="1:15" s="8" customFormat="1" ht="15.75" x14ac:dyDescent="0.25">
      <c r="A308" s="7"/>
      <c r="B308" s="7"/>
      <c r="C308" s="7"/>
      <c r="D308" s="195"/>
      <c r="E308" s="222"/>
      <c r="F308" s="13">
        <v>2024</v>
      </c>
      <c r="G308" s="219"/>
      <c r="H308" s="34">
        <v>140</v>
      </c>
      <c r="I308" s="34" t="s">
        <v>165</v>
      </c>
      <c r="J308" s="34">
        <v>70</v>
      </c>
      <c r="K308" s="34">
        <v>20</v>
      </c>
      <c r="L308" s="18">
        <v>50</v>
      </c>
      <c r="M308" s="195"/>
      <c r="N308" s="7"/>
      <c r="O308" s="7"/>
    </row>
    <row r="309" spans="1:15" s="8" customFormat="1" ht="16.5" thickBot="1" x14ac:dyDescent="0.3">
      <c r="A309" s="7"/>
      <c r="B309" s="7"/>
      <c r="C309" s="7"/>
      <c r="D309" s="196"/>
      <c r="E309" s="223"/>
      <c r="F309" s="16">
        <v>2025</v>
      </c>
      <c r="G309" s="220"/>
      <c r="H309" s="35">
        <v>85</v>
      </c>
      <c r="I309" s="35" t="s">
        <v>165</v>
      </c>
      <c r="J309" s="35">
        <v>20</v>
      </c>
      <c r="K309" s="35">
        <v>15</v>
      </c>
      <c r="L309" s="21">
        <v>50</v>
      </c>
      <c r="M309" s="195"/>
      <c r="N309" s="7"/>
      <c r="O309" s="7"/>
    </row>
    <row r="310" spans="1:15" s="8" customFormat="1" ht="15.75" x14ac:dyDescent="0.25">
      <c r="A310" s="7"/>
      <c r="B310" s="7"/>
      <c r="C310" s="7"/>
      <c r="D310" s="194" t="s">
        <v>49</v>
      </c>
      <c r="E310" s="221" t="s">
        <v>127</v>
      </c>
      <c r="F310" s="100"/>
      <c r="G310" s="246" t="s">
        <v>184</v>
      </c>
      <c r="H310" s="17">
        <f>SUM(H311:H313)</f>
        <v>2300</v>
      </c>
      <c r="I310" s="17">
        <f t="shared" ref="I310:L310" si="33">SUM(I311:I313)</f>
        <v>0</v>
      </c>
      <c r="J310" s="17">
        <f t="shared" si="33"/>
        <v>2100</v>
      </c>
      <c r="K310" s="17">
        <f t="shared" si="33"/>
        <v>200</v>
      </c>
      <c r="L310" s="17">
        <f t="shared" si="33"/>
        <v>0</v>
      </c>
      <c r="M310" s="195"/>
      <c r="N310" s="7"/>
      <c r="O310" s="7"/>
    </row>
    <row r="311" spans="1:15" s="8" customFormat="1" ht="15.75" x14ac:dyDescent="0.25">
      <c r="A311" s="7"/>
      <c r="B311" s="7"/>
      <c r="C311" s="7"/>
      <c r="D311" s="195"/>
      <c r="E311" s="222"/>
      <c r="F311" s="100">
        <v>2021</v>
      </c>
      <c r="G311" s="219"/>
      <c r="H311" s="18">
        <v>1501.9</v>
      </c>
      <c r="I311" s="101"/>
      <c r="J311" s="18">
        <v>1301.9000000000001</v>
      </c>
      <c r="K311" s="18">
        <v>200</v>
      </c>
      <c r="L311" s="18" t="s">
        <v>165</v>
      </c>
      <c r="M311" s="195"/>
      <c r="N311" s="7"/>
      <c r="O311" s="7"/>
    </row>
    <row r="312" spans="1:15" s="8" customFormat="1" ht="16.5" thickBot="1" x14ac:dyDescent="0.3">
      <c r="A312" s="7"/>
      <c r="B312" s="7"/>
      <c r="C312" s="7"/>
      <c r="D312" s="195"/>
      <c r="E312" s="222"/>
      <c r="F312" s="100">
        <v>2022</v>
      </c>
      <c r="G312" s="219"/>
      <c r="H312" s="18">
        <v>798.1</v>
      </c>
      <c r="I312" s="101"/>
      <c r="J312" s="18">
        <v>798.1</v>
      </c>
      <c r="K312" s="18" t="s">
        <v>17</v>
      </c>
      <c r="L312" s="18" t="s">
        <v>165</v>
      </c>
      <c r="M312" s="195"/>
      <c r="N312" s="7"/>
      <c r="O312" s="7"/>
    </row>
    <row r="313" spans="1:15" s="8" customFormat="1" ht="79.5" thickBot="1" x14ac:dyDescent="0.3">
      <c r="A313" s="7"/>
      <c r="B313" s="7"/>
      <c r="C313" s="7"/>
      <c r="D313" s="195"/>
      <c r="E313" s="222"/>
      <c r="F313" s="100"/>
      <c r="G313" s="293"/>
      <c r="H313" s="176"/>
      <c r="I313" s="177" t="s">
        <v>69</v>
      </c>
      <c r="J313" s="178"/>
      <c r="K313" s="178"/>
      <c r="L313" s="179" t="s">
        <v>165</v>
      </c>
      <c r="M313" s="201"/>
      <c r="N313" s="7"/>
      <c r="O313" s="7"/>
    </row>
    <row r="314" spans="1:15" s="8" customFormat="1" ht="15.75" x14ac:dyDescent="0.25">
      <c r="A314" s="7"/>
      <c r="B314" s="7"/>
      <c r="C314" s="7"/>
      <c r="D314" s="255" t="s">
        <v>53</v>
      </c>
      <c r="E314" s="290" t="s">
        <v>128</v>
      </c>
      <c r="F314" s="73"/>
      <c r="G314" s="206" t="s">
        <v>183</v>
      </c>
      <c r="H314" s="158">
        <f>SUM(H315:H319)</f>
        <v>200</v>
      </c>
      <c r="I314" s="158">
        <f t="shared" ref="I314:L314" si="34">SUM(I315:I319)</f>
        <v>0</v>
      </c>
      <c r="J314" s="158">
        <f t="shared" si="34"/>
        <v>0</v>
      </c>
      <c r="K314" s="158">
        <f t="shared" si="34"/>
        <v>200</v>
      </c>
      <c r="L314" s="158">
        <f t="shared" si="34"/>
        <v>0</v>
      </c>
      <c r="M314" s="272" t="s">
        <v>129</v>
      </c>
      <c r="N314" s="7"/>
      <c r="O314" s="7"/>
    </row>
    <row r="315" spans="1:15" s="8" customFormat="1" ht="42" customHeight="1" x14ac:dyDescent="0.25">
      <c r="A315" s="7"/>
      <c r="B315" s="7"/>
      <c r="C315" s="7"/>
      <c r="D315" s="244"/>
      <c r="E315" s="291"/>
      <c r="F315" s="173">
        <v>2021</v>
      </c>
      <c r="G315" s="195"/>
      <c r="H315" s="174">
        <v>60</v>
      </c>
      <c r="I315" s="174" t="s">
        <v>165</v>
      </c>
      <c r="J315" s="174" t="s">
        <v>165</v>
      </c>
      <c r="K315" s="174">
        <v>60</v>
      </c>
      <c r="L315" s="174" t="s">
        <v>165</v>
      </c>
      <c r="M315" s="239"/>
      <c r="N315" s="7"/>
      <c r="O315" s="7"/>
    </row>
    <row r="316" spans="1:15" s="8" customFormat="1" ht="15" customHeight="1" x14ac:dyDescent="0.25">
      <c r="A316" s="7"/>
      <c r="B316" s="7"/>
      <c r="C316" s="7"/>
      <c r="D316" s="244"/>
      <c r="E316" s="291"/>
      <c r="F316" s="173">
        <v>2022</v>
      </c>
      <c r="G316" s="195"/>
      <c r="H316" s="174">
        <v>60</v>
      </c>
      <c r="I316" s="174" t="s">
        <v>165</v>
      </c>
      <c r="J316" s="174" t="s">
        <v>165</v>
      </c>
      <c r="K316" s="174">
        <v>60</v>
      </c>
      <c r="L316" s="174" t="s">
        <v>165</v>
      </c>
      <c r="M316" s="239"/>
      <c r="N316" s="7"/>
      <c r="O316" s="7"/>
    </row>
    <row r="317" spans="1:15" s="8" customFormat="1" ht="15.75" x14ac:dyDescent="0.25">
      <c r="A317" s="7"/>
      <c r="B317" s="7"/>
      <c r="C317" s="7"/>
      <c r="D317" s="244"/>
      <c r="E317" s="291"/>
      <c r="F317" s="173">
        <v>2023</v>
      </c>
      <c r="G317" s="195"/>
      <c r="H317" s="174">
        <v>40</v>
      </c>
      <c r="I317" s="174" t="s">
        <v>165</v>
      </c>
      <c r="J317" s="174" t="s">
        <v>165</v>
      </c>
      <c r="K317" s="174">
        <v>40</v>
      </c>
      <c r="L317" s="174" t="s">
        <v>165</v>
      </c>
      <c r="M317" s="239"/>
      <c r="N317" s="7"/>
      <c r="O317" s="7"/>
    </row>
    <row r="318" spans="1:15" s="8" customFormat="1" ht="15.75" x14ac:dyDescent="0.25">
      <c r="A318" s="7"/>
      <c r="B318" s="7"/>
      <c r="C318" s="7"/>
      <c r="D318" s="244"/>
      <c r="E318" s="291"/>
      <c r="F318" s="173">
        <v>2024</v>
      </c>
      <c r="G318" s="195"/>
      <c r="H318" s="174">
        <v>40</v>
      </c>
      <c r="I318" s="174" t="s">
        <v>165</v>
      </c>
      <c r="J318" s="174" t="s">
        <v>165</v>
      </c>
      <c r="K318" s="174">
        <v>40</v>
      </c>
      <c r="L318" s="174" t="s">
        <v>165</v>
      </c>
      <c r="M318" s="239"/>
      <c r="N318" s="7"/>
      <c r="O318" s="7"/>
    </row>
    <row r="319" spans="1:15" s="8" customFormat="1" ht="16.5" thickBot="1" x14ac:dyDescent="0.3">
      <c r="A319" s="7"/>
      <c r="B319" s="7"/>
      <c r="C319" s="7"/>
      <c r="D319" s="248"/>
      <c r="E319" s="292"/>
      <c r="F319" s="20">
        <v>2025</v>
      </c>
      <c r="G319" s="209"/>
      <c r="H319" s="175" t="s">
        <v>17</v>
      </c>
      <c r="I319" s="175" t="s">
        <v>165</v>
      </c>
      <c r="J319" s="175" t="s">
        <v>165</v>
      </c>
      <c r="K319" s="175" t="s">
        <v>17</v>
      </c>
      <c r="L319" s="175" t="s">
        <v>165</v>
      </c>
      <c r="M319" s="278"/>
      <c r="N319" s="7"/>
      <c r="O319" s="7"/>
    </row>
    <row r="320" spans="1:15" s="8" customFormat="1" ht="15.75" x14ac:dyDescent="0.25">
      <c r="A320" s="7"/>
      <c r="B320" s="7"/>
      <c r="C320" s="7"/>
      <c r="D320" s="255">
        <v>6</v>
      </c>
      <c r="E320" s="206" t="s">
        <v>130</v>
      </c>
      <c r="F320" s="73"/>
      <c r="G320" s="206" t="s">
        <v>182</v>
      </c>
      <c r="H320" s="279" t="s">
        <v>228</v>
      </c>
      <c r="I320" s="280"/>
      <c r="J320" s="280"/>
      <c r="K320" s="280"/>
      <c r="L320" s="281"/>
      <c r="M320" s="272" t="s">
        <v>131</v>
      </c>
      <c r="N320" s="7"/>
      <c r="O320" s="7"/>
    </row>
    <row r="321" spans="1:15" s="8" customFormat="1" ht="15.75" x14ac:dyDescent="0.25">
      <c r="A321" s="7"/>
      <c r="B321" s="7"/>
      <c r="C321" s="7"/>
      <c r="D321" s="244"/>
      <c r="E321" s="195"/>
      <c r="F321" s="147">
        <v>2021</v>
      </c>
      <c r="G321" s="195"/>
      <c r="H321" s="282"/>
      <c r="I321" s="283"/>
      <c r="J321" s="283"/>
      <c r="K321" s="283"/>
      <c r="L321" s="284"/>
      <c r="M321" s="239"/>
      <c r="N321" s="7"/>
      <c r="O321" s="7"/>
    </row>
    <row r="322" spans="1:15" s="8" customFormat="1" ht="15.75" x14ac:dyDescent="0.25">
      <c r="A322" s="7"/>
      <c r="B322" s="7"/>
      <c r="C322" s="7"/>
      <c r="D322" s="244"/>
      <c r="E322" s="195"/>
      <c r="F322" s="147">
        <v>2022</v>
      </c>
      <c r="G322" s="195"/>
      <c r="H322" s="282"/>
      <c r="I322" s="283"/>
      <c r="J322" s="283"/>
      <c r="K322" s="283"/>
      <c r="L322" s="284"/>
      <c r="M322" s="239"/>
      <c r="N322" s="7"/>
      <c r="O322" s="7"/>
    </row>
    <row r="323" spans="1:15" s="8" customFormat="1" ht="15.75" x14ac:dyDescent="0.25">
      <c r="A323" s="7"/>
      <c r="B323" s="7"/>
      <c r="C323" s="7"/>
      <c r="D323" s="244"/>
      <c r="E323" s="195"/>
      <c r="F323" s="147">
        <v>2023</v>
      </c>
      <c r="G323" s="195"/>
      <c r="H323" s="282"/>
      <c r="I323" s="283"/>
      <c r="J323" s="283"/>
      <c r="K323" s="283"/>
      <c r="L323" s="284"/>
      <c r="M323" s="239"/>
      <c r="N323" s="7"/>
      <c r="O323" s="7"/>
    </row>
    <row r="324" spans="1:15" s="8" customFormat="1" ht="15.75" x14ac:dyDescent="0.25">
      <c r="A324" s="7"/>
      <c r="B324" s="7"/>
      <c r="C324" s="7"/>
      <c r="D324" s="244"/>
      <c r="E324" s="195"/>
      <c r="F324" s="147">
        <v>2024</v>
      </c>
      <c r="G324" s="195"/>
      <c r="H324" s="282"/>
      <c r="I324" s="283"/>
      <c r="J324" s="283"/>
      <c r="K324" s="283"/>
      <c r="L324" s="284"/>
      <c r="M324" s="239"/>
      <c r="N324" s="7"/>
      <c r="O324" s="7"/>
    </row>
    <row r="325" spans="1:15" s="8" customFormat="1" ht="15" customHeight="1" x14ac:dyDescent="0.25">
      <c r="A325" s="7"/>
      <c r="B325" s="7"/>
      <c r="C325" s="7"/>
      <c r="D325" s="244"/>
      <c r="E325" s="195"/>
      <c r="F325" s="147">
        <v>2025</v>
      </c>
      <c r="G325" s="195"/>
      <c r="H325" s="282"/>
      <c r="I325" s="283"/>
      <c r="J325" s="283"/>
      <c r="K325" s="283"/>
      <c r="L325" s="284"/>
      <c r="M325" s="239"/>
      <c r="N325" s="7"/>
      <c r="O325" s="7"/>
    </row>
    <row r="326" spans="1:15" s="8" customFormat="1" ht="16.5" thickBot="1" x14ac:dyDescent="0.3">
      <c r="A326" s="7"/>
      <c r="B326" s="7"/>
      <c r="C326" s="7"/>
      <c r="D326" s="248"/>
      <c r="E326" s="209"/>
      <c r="F326" s="20" t="s">
        <v>165</v>
      </c>
      <c r="G326" s="209"/>
      <c r="H326" s="285"/>
      <c r="I326" s="286"/>
      <c r="J326" s="286"/>
      <c r="K326" s="286"/>
      <c r="L326" s="287"/>
      <c r="M326" s="278"/>
      <c r="N326" s="7"/>
      <c r="O326" s="7"/>
    </row>
    <row r="327" spans="1:15" s="8" customFormat="1" ht="16.5" thickBot="1" x14ac:dyDescent="0.3">
      <c r="A327" s="7"/>
      <c r="B327" s="7"/>
      <c r="C327" s="7"/>
      <c r="D327" s="42"/>
      <c r="E327" s="43" t="s">
        <v>34</v>
      </c>
      <c r="F327" s="102"/>
      <c r="G327" s="102"/>
      <c r="H327" s="45">
        <f>SUM(H287) + SUM(H293) +  SUM(H299)   +  SUM(H304)   +  SUM(H310)   +  SUM(H314)  +  SUM(H323)</f>
        <v>8242</v>
      </c>
      <c r="I327" s="45">
        <f>SUM(I287) + SUM(I293) +  SUM(I299)   +  SUM(I304)   +  SUM(I310)   +  SUM(I314)  +  SUM(I323)</f>
        <v>0</v>
      </c>
      <c r="J327" s="45">
        <f>SUM(J287) + SUM(J293) +  SUM(J299)   +  SUM(J304)   +  SUM(J310)   +  SUM(J314)  +  SUM(J323)</f>
        <v>5400</v>
      </c>
      <c r="K327" s="45">
        <f>SUM(K287) + SUM(K293) +  SUM(K299)   +  SUM(K304)   +  SUM(K310)   +  SUM(K314)  +  SUM(K323)</f>
        <v>1892</v>
      </c>
      <c r="L327" s="45">
        <f>SUM(L287) + SUM(L293) +  SUM(L299)   +  SUM(L304)   +  SUM(L310)   +  SUM(L314)  +  SUM(L323)</f>
        <v>1250</v>
      </c>
      <c r="M327" s="16"/>
      <c r="N327" s="7"/>
      <c r="O327" s="7"/>
    </row>
    <row r="328" spans="1:15" s="8" customFormat="1" ht="17.25" customHeight="1" x14ac:dyDescent="0.25">
      <c r="A328" s="7"/>
      <c r="B328" s="7"/>
      <c r="C328" s="7"/>
      <c r="D328" s="288" t="s">
        <v>229</v>
      </c>
      <c r="E328" s="289"/>
      <c r="F328" s="289"/>
      <c r="G328" s="289"/>
      <c r="H328" s="289"/>
      <c r="I328" s="289"/>
      <c r="J328" s="289"/>
      <c r="K328" s="289"/>
      <c r="L328" s="289"/>
      <c r="M328" s="289"/>
      <c r="N328" s="7"/>
      <c r="O328" s="7"/>
    </row>
    <row r="329" spans="1:15" s="8" customFormat="1" ht="15.7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171"/>
      <c r="N329" s="7"/>
      <c r="O329" s="7"/>
    </row>
    <row r="330" spans="1:15" s="8" customFormat="1" ht="15.75" x14ac:dyDescent="0.25">
      <c r="A330" s="7"/>
      <c r="B330" s="7"/>
      <c r="C330" s="7"/>
      <c r="D330" s="7"/>
      <c r="E330" s="277" t="s">
        <v>213</v>
      </c>
      <c r="F330" s="277"/>
      <c r="G330" s="277"/>
      <c r="H330" s="277"/>
      <c r="I330" s="277"/>
      <c r="J330" s="277"/>
      <c r="K330" s="277"/>
      <c r="L330" s="277"/>
      <c r="M330" s="9"/>
      <c r="N330" s="7"/>
      <c r="O330" s="7"/>
    </row>
    <row r="331" spans="1:15" s="8" customFormat="1" ht="15.7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131" t="s">
        <v>214</v>
      </c>
      <c r="N331" s="7"/>
      <c r="O331" s="7"/>
    </row>
    <row r="332" spans="1:15" s="8" customFormat="1" ht="15.75" x14ac:dyDescent="0.25">
      <c r="A332" s="7"/>
      <c r="B332" s="7"/>
      <c r="C332" s="7"/>
      <c r="D332" s="98"/>
      <c r="E332" s="7"/>
      <c r="F332" s="7"/>
      <c r="G332" s="7"/>
      <c r="H332" s="7"/>
      <c r="I332" s="7"/>
      <c r="J332" s="7"/>
      <c r="K332" s="7"/>
      <c r="L332" s="7"/>
      <c r="M332" s="9"/>
      <c r="N332" s="7"/>
      <c r="O332" s="7"/>
    </row>
    <row r="333" spans="1:15" s="8" customFormat="1" ht="16.5" thickBot="1" x14ac:dyDescent="0.3">
      <c r="A333" s="7"/>
      <c r="B333" s="7"/>
      <c r="C333" s="7"/>
      <c r="D333" s="103"/>
      <c r="E333" s="7"/>
      <c r="F333" s="7"/>
      <c r="G333" s="7"/>
      <c r="H333" s="7"/>
      <c r="I333" s="7"/>
      <c r="J333" s="7"/>
      <c r="K333" s="7"/>
      <c r="L333" s="7"/>
      <c r="M333" s="9"/>
      <c r="N333" s="7"/>
      <c r="O333" s="7"/>
    </row>
    <row r="334" spans="1:15" s="8" customFormat="1" ht="16.5" thickBot="1" x14ac:dyDescent="0.3">
      <c r="A334" s="7"/>
      <c r="B334" s="7"/>
      <c r="C334" s="7"/>
      <c r="D334" s="11" t="s">
        <v>0</v>
      </c>
      <c r="E334" s="194" t="s">
        <v>2</v>
      </c>
      <c r="F334" s="194" t="s">
        <v>3</v>
      </c>
      <c r="G334" s="194" t="s">
        <v>4</v>
      </c>
      <c r="H334" s="194" t="s">
        <v>5</v>
      </c>
      <c r="I334" s="191" t="s">
        <v>119</v>
      </c>
      <c r="J334" s="192"/>
      <c r="K334" s="192"/>
      <c r="L334" s="192"/>
      <c r="M334" s="180" t="s">
        <v>7</v>
      </c>
      <c r="N334" s="7"/>
      <c r="O334" s="7"/>
    </row>
    <row r="335" spans="1:15" s="8" customFormat="1" ht="16.5" thickBot="1" x14ac:dyDescent="0.3">
      <c r="A335" s="7"/>
      <c r="B335" s="7"/>
      <c r="C335" s="7"/>
      <c r="D335" s="12" t="s">
        <v>1</v>
      </c>
      <c r="E335" s="195"/>
      <c r="F335" s="195"/>
      <c r="G335" s="195"/>
      <c r="H335" s="195"/>
      <c r="I335" s="194" t="s">
        <v>8</v>
      </c>
      <c r="J335" s="241" t="s">
        <v>39</v>
      </c>
      <c r="K335" s="242"/>
      <c r="L335" s="203" t="s">
        <v>204</v>
      </c>
      <c r="M335" s="211"/>
      <c r="N335" s="7"/>
      <c r="O335" s="7"/>
    </row>
    <row r="336" spans="1:15" s="8" customFormat="1" ht="17.25" customHeight="1" x14ac:dyDescent="0.25">
      <c r="A336" s="7"/>
      <c r="B336" s="7"/>
      <c r="C336" s="7"/>
      <c r="D336" s="104"/>
      <c r="E336" s="195"/>
      <c r="F336" s="195"/>
      <c r="G336" s="195"/>
      <c r="H336" s="195"/>
      <c r="I336" s="195"/>
      <c r="J336" s="272"/>
      <c r="K336" s="255" t="s">
        <v>120</v>
      </c>
      <c r="L336" s="204"/>
      <c r="M336" s="211"/>
      <c r="N336" s="7"/>
      <c r="O336" s="7"/>
    </row>
    <row r="337" spans="1:15" s="8" customFormat="1" ht="51" customHeight="1" thickBot="1" x14ac:dyDescent="0.3">
      <c r="A337" s="7"/>
      <c r="B337" s="7"/>
      <c r="C337" s="7"/>
      <c r="D337" s="105"/>
      <c r="E337" s="196"/>
      <c r="F337" s="196"/>
      <c r="G337" s="196"/>
      <c r="H337" s="196"/>
      <c r="I337" s="196"/>
      <c r="J337" s="240"/>
      <c r="K337" s="245"/>
      <c r="L337" s="205"/>
      <c r="M337" s="181"/>
      <c r="N337" s="7"/>
      <c r="O337" s="7"/>
    </row>
    <row r="338" spans="1:15" s="8" customFormat="1" ht="15.75" customHeight="1" x14ac:dyDescent="0.25">
      <c r="A338" s="7"/>
      <c r="B338" s="7"/>
      <c r="C338" s="7"/>
      <c r="D338" s="194">
        <v>1</v>
      </c>
      <c r="E338" s="271" t="s">
        <v>225</v>
      </c>
      <c r="F338" s="13"/>
      <c r="G338" s="298" t="s">
        <v>181</v>
      </c>
      <c r="H338" s="17">
        <f>SUM(H339:H343)</f>
        <v>520</v>
      </c>
      <c r="I338" s="17">
        <f>SUM(I339:I343)</f>
        <v>0</v>
      </c>
      <c r="J338" s="17">
        <f>SUM(J339:J343)</f>
        <v>0</v>
      </c>
      <c r="K338" s="17">
        <f>SUM(K339:K343)</f>
        <v>520</v>
      </c>
      <c r="L338" s="106">
        <f>SUM(L339:L343)</f>
        <v>0</v>
      </c>
      <c r="M338" s="211" t="s">
        <v>179</v>
      </c>
      <c r="N338" s="7"/>
      <c r="O338" s="7"/>
    </row>
    <row r="339" spans="1:15" s="8" customFormat="1" ht="15.75" customHeight="1" x14ac:dyDescent="0.25">
      <c r="A339" s="7"/>
      <c r="B339" s="7"/>
      <c r="C339" s="7"/>
      <c r="D339" s="195"/>
      <c r="E339" s="217"/>
      <c r="F339" s="13">
        <v>2021</v>
      </c>
      <c r="G339" s="299"/>
      <c r="H339" s="18">
        <v>100</v>
      </c>
      <c r="I339" s="18" t="s">
        <v>165</v>
      </c>
      <c r="J339" s="18" t="s">
        <v>165</v>
      </c>
      <c r="K339" s="18">
        <v>100</v>
      </c>
      <c r="L339" s="107" t="s">
        <v>165</v>
      </c>
      <c r="M339" s="211"/>
      <c r="N339" s="7"/>
      <c r="O339" s="7"/>
    </row>
    <row r="340" spans="1:15" s="8" customFormat="1" ht="37.5" customHeight="1" x14ac:dyDescent="0.25">
      <c r="A340" s="7"/>
      <c r="B340" s="7"/>
      <c r="C340" s="7"/>
      <c r="D340" s="195"/>
      <c r="E340" s="217"/>
      <c r="F340" s="13">
        <v>2022</v>
      </c>
      <c r="G340" s="299"/>
      <c r="H340" s="18">
        <v>100</v>
      </c>
      <c r="I340" s="18" t="s">
        <v>165</v>
      </c>
      <c r="J340" s="18" t="s">
        <v>165</v>
      </c>
      <c r="K340" s="18">
        <v>100</v>
      </c>
      <c r="L340" s="107" t="s">
        <v>165</v>
      </c>
      <c r="M340" s="211"/>
      <c r="N340" s="7"/>
      <c r="O340" s="7"/>
    </row>
    <row r="341" spans="1:15" s="8" customFormat="1" ht="15" customHeight="1" x14ac:dyDescent="0.25">
      <c r="A341" s="7"/>
      <c r="B341" s="7"/>
      <c r="C341" s="7"/>
      <c r="D341" s="195"/>
      <c r="E341" s="217"/>
      <c r="F341" s="13">
        <v>2023</v>
      </c>
      <c r="G341" s="299"/>
      <c r="H341" s="18">
        <v>100</v>
      </c>
      <c r="I341" s="18" t="s">
        <v>165</v>
      </c>
      <c r="J341" s="18" t="s">
        <v>165</v>
      </c>
      <c r="K341" s="18">
        <v>100</v>
      </c>
      <c r="L341" s="107" t="s">
        <v>165</v>
      </c>
      <c r="M341" s="211"/>
      <c r="N341" s="7"/>
      <c r="O341" s="7"/>
    </row>
    <row r="342" spans="1:15" s="8" customFormat="1" ht="15.75" x14ac:dyDescent="0.25">
      <c r="A342" s="7"/>
      <c r="B342" s="7"/>
      <c r="C342" s="7"/>
      <c r="D342" s="195"/>
      <c r="E342" s="217"/>
      <c r="F342" s="13">
        <v>2024</v>
      </c>
      <c r="G342" s="299"/>
      <c r="H342" s="18">
        <v>120</v>
      </c>
      <c r="I342" s="18" t="s">
        <v>165</v>
      </c>
      <c r="J342" s="18" t="s">
        <v>165</v>
      </c>
      <c r="K342" s="18">
        <v>120</v>
      </c>
      <c r="L342" s="107" t="s">
        <v>165</v>
      </c>
      <c r="M342" s="211"/>
      <c r="N342" s="7"/>
      <c r="O342" s="7"/>
    </row>
    <row r="343" spans="1:15" s="8" customFormat="1" ht="16.5" thickBot="1" x14ac:dyDescent="0.3">
      <c r="A343" s="7"/>
      <c r="B343" s="7"/>
      <c r="C343" s="7"/>
      <c r="D343" s="195"/>
      <c r="E343" s="217"/>
      <c r="F343" s="19">
        <v>2025</v>
      </c>
      <c r="G343" s="299"/>
      <c r="H343" s="18">
        <v>100</v>
      </c>
      <c r="I343" s="18" t="s">
        <v>165</v>
      </c>
      <c r="J343" s="18" t="s">
        <v>165</v>
      </c>
      <c r="K343" s="18">
        <v>100</v>
      </c>
      <c r="L343" s="107" t="s">
        <v>165</v>
      </c>
      <c r="M343" s="211"/>
      <c r="N343" s="7"/>
      <c r="O343" s="7"/>
    </row>
    <row r="344" spans="1:15" s="8" customFormat="1" ht="15.75" customHeight="1" x14ac:dyDescent="0.25">
      <c r="A344" s="7"/>
      <c r="B344" s="7"/>
      <c r="C344" s="7"/>
      <c r="D344" s="255">
        <v>2</v>
      </c>
      <c r="E344" s="206" t="s">
        <v>132</v>
      </c>
      <c r="F344" s="73"/>
      <c r="G344" s="206" t="s">
        <v>80</v>
      </c>
      <c r="H344" s="30">
        <f>SUM(H345:H349)</f>
        <v>450</v>
      </c>
      <c r="I344" s="30">
        <f t="shared" ref="I344:L344" si="35">SUM(I345:I349)</f>
        <v>0</v>
      </c>
      <c r="J344" s="30">
        <f t="shared" si="35"/>
        <v>450</v>
      </c>
      <c r="K344" s="30">
        <f t="shared" si="35"/>
        <v>0</v>
      </c>
      <c r="L344" s="137">
        <f t="shared" si="35"/>
        <v>0</v>
      </c>
      <c r="M344" s="180" t="s">
        <v>133</v>
      </c>
      <c r="N344" s="7"/>
      <c r="O344" s="7"/>
    </row>
    <row r="345" spans="1:15" s="8" customFormat="1" ht="15.75" x14ac:dyDescent="0.25">
      <c r="A345" s="7"/>
      <c r="B345" s="7"/>
      <c r="C345" s="7"/>
      <c r="D345" s="244"/>
      <c r="E345" s="195"/>
      <c r="F345" s="19">
        <v>2021</v>
      </c>
      <c r="G345" s="195"/>
      <c r="H345" s="18">
        <v>90</v>
      </c>
      <c r="I345" s="18" t="s">
        <v>165</v>
      </c>
      <c r="J345" s="18">
        <v>90</v>
      </c>
      <c r="K345" s="18" t="s">
        <v>165</v>
      </c>
      <c r="L345" s="107" t="s">
        <v>165</v>
      </c>
      <c r="M345" s="211"/>
      <c r="N345" s="7"/>
      <c r="O345" s="7"/>
    </row>
    <row r="346" spans="1:15" s="8" customFormat="1" ht="15" customHeight="1" x14ac:dyDescent="0.25">
      <c r="A346" s="7"/>
      <c r="B346" s="7"/>
      <c r="C346" s="7"/>
      <c r="D346" s="244"/>
      <c r="E346" s="195"/>
      <c r="F346" s="19">
        <v>2022</v>
      </c>
      <c r="G346" s="195"/>
      <c r="H346" s="18">
        <v>90</v>
      </c>
      <c r="I346" s="18" t="s">
        <v>165</v>
      </c>
      <c r="J346" s="18">
        <v>90</v>
      </c>
      <c r="K346" s="18" t="s">
        <v>165</v>
      </c>
      <c r="L346" s="107" t="s">
        <v>165</v>
      </c>
      <c r="M346" s="211"/>
      <c r="N346" s="7"/>
      <c r="O346" s="7"/>
    </row>
    <row r="347" spans="1:15" s="8" customFormat="1" ht="15" customHeight="1" x14ac:dyDescent="0.25">
      <c r="A347" s="7"/>
      <c r="B347" s="7"/>
      <c r="C347" s="7"/>
      <c r="D347" s="244"/>
      <c r="E347" s="195"/>
      <c r="F347" s="19">
        <v>2023</v>
      </c>
      <c r="G347" s="195"/>
      <c r="H347" s="18">
        <v>90</v>
      </c>
      <c r="I347" s="18" t="s">
        <v>165</v>
      </c>
      <c r="J347" s="18">
        <v>90</v>
      </c>
      <c r="K347" s="18" t="s">
        <v>165</v>
      </c>
      <c r="L347" s="107" t="s">
        <v>165</v>
      </c>
      <c r="M347" s="211"/>
      <c r="N347" s="7"/>
      <c r="O347" s="7"/>
    </row>
    <row r="348" spans="1:15" s="8" customFormat="1" ht="15.75" x14ac:dyDescent="0.25">
      <c r="A348" s="7"/>
      <c r="B348" s="7"/>
      <c r="C348" s="7"/>
      <c r="D348" s="244"/>
      <c r="E348" s="195"/>
      <c r="F348" s="19">
        <v>2024</v>
      </c>
      <c r="G348" s="195"/>
      <c r="H348" s="18">
        <v>90</v>
      </c>
      <c r="I348" s="18" t="s">
        <v>165</v>
      </c>
      <c r="J348" s="18">
        <v>90</v>
      </c>
      <c r="K348" s="18" t="s">
        <v>165</v>
      </c>
      <c r="L348" s="107" t="s">
        <v>165</v>
      </c>
      <c r="M348" s="211"/>
      <c r="N348" s="7"/>
      <c r="O348" s="7"/>
    </row>
    <row r="349" spans="1:15" s="8" customFormat="1" ht="16.5" thickBot="1" x14ac:dyDescent="0.3">
      <c r="A349" s="7"/>
      <c r="B349" s="7"/>
      <c r="C349" s="7"/>
      <c r="D349" s="248"/>
      <c r="E349" s="209"/>
      <c r="F349" s="20">
        <v>2025</v>
      </c>
      <c r="G349" s="209"/>
      <c r="H349" s="22">
        <v>90</v>
      </c>
      <c r="I349" s="22" t="s">
        <v>165</v>
      </c>
      <c r="J349" s="22">
        <v>90</v>
      </c>
      <c r="K349" s="22" t="s">
        <v>165</v>
      </c>
      <c r="L349" s="110" t="s">
        <v>165</v>
      </c>
      <c r="M349" s="181"/>
      <c r="N349" s="7"/>
      <c r="O349" s="7"/>
    </row>
    <row r="350" spans="1:15" s="8" customFormat="1" ht="15.75" x14ac:dyDescent="0.25">
      <c r="A350" s="7"/>
      <c r="B350" s="7"/>
      <c r="C350" s="7"/>
      <c r="D350" s="195">
        <v>3</v>
      </c>
      <c r="E350" s="204" t="s">
        <v>134</v>
      </c>
      <c r="F350" s="53"/>
      <c r="G350" s="302" t="s">
        <v>80</v>
      </c>
      <c r="H350" s="135">
        <f>SUM(H351:H355)</f>
        <v>40</v>
      </c>
      <c r="I350" s="135">
        <f t="shared" ref="I350:L350" si="36">SUM(I351:I355)</f>
        <v>0</v>
      </c>
      <c r="J350" s="135">
        <f t="shared" si="36"/>
        <v>20</v>
      </c>
      <c r="K350" s="135">
        <f t="shared" si="36"/>
        <v>10</v>
      </c>
      <c r="L350" s="136">
        <f t="shared" si="36"/>
        <v>10</v>
      </c>
      <c r="M350" s="211" t="s">
        <v>135</v>
      </c>
      <c r="N350" s="7"/>
      <c r="O350" s="7"/>
    </row>
    <row r="351" spans="1:15" s="8" customFormat="1" ht="15.75" x14ac:dyDescent="0.25">
      <c r="A351" s="7"/>
      <c r="B351" s="7"/>
      <c r="C351" s="7"/>
      <c r="D351" s="195"/>
      <c r="E351" s="204"/>
      <c r="F351" s="53">
        <v>2021</v>
      </c>
      <c r="G351" s="302"/>
      <c r="H351" s="89" t="s">
        <v>165</v>
      </c>
      <c r="I351" s="18" t="s">
        <v>165</v>
      </c>
      <c r="J351" s="18" t="s">
        <v>165</v>
      </c>
      <c r="K351" s="18" t="s">
        <v>165</v>
      </c>
      <c r="L351" s="18" t="s">
        <v>165</v>
      </c>
      <c r="M351" s="211"/>
      <c r="N351" s="7"/>
      <c r="O351" s="7"/>
    </row>
    <row r="352" spans="1:15" s="8" customFormat="1" ht="15.75" x14ac:dyDescent="0.25">
      <c r="A352" s="7"/>
      <c r="B352" s="7"/>
      <c r="C352" s="7"/>
      <c r="D352" s="195"/>
      <c r="E352" s="204"/>
      <c r="F352" s="53">
        <v>2022</v>
      </c>
      <c r="G352" s="302"/>
      <c r="H352" s="89" t="s">
        <v>165</v>
      </c>
      <c r="I352" s="18" t="s">
        <v>165</v>
      </c>
      <c r="J352" s="18" t="s">
        <v>165</v>
      </c>
      <c r="K352" s="18" t="s">
        <v>165</v>
      </c>
      <c r="L352" s="18" t="s">
        <v>165</v>
      </c>
      <c r="M352" s="211"/>
      <c r="N352" s="7"/>
      <c r="O352" s="7"/>
    </row>
    <row r="353" spans="1:15" s="8" customFormat="1" ht="15.75" x14ac:dyDescent="0.25">
      <c r="A353" s="7"/>
      <c r="B353" s="7"/>
      <c r="C353" s="7"/>
      <c r="D353" s="195"/>
      <c r="E353" s="204"/>
      <c r="F353" s="53">
        <v>2023</v>
      </c>
      <c r="G353" s="302"/>
      <c r="H353" s="89">
        <v>40</v>
      </c>
      <c r="I353" s="18" t="s">
        <v>165</v>
      </c>
      <c r="J353" s="18">
        <v>20</v>
      </c>
      <c r="K353" s="18">
        <v>10</v>
      </c>
      <c r="L353" s="107">
        <v>10</v>
      </c>
      <c r="M353" s="211"/>
      <c r="N353" s="7"/>
      <c r="O353" s="7"/>
    </row>
    <row r="354" spans="1:15" s="8" customFormat="1" ht="15.75" x14ac:dyDescent="0.25">
      <c r="A354" s="7"/>
      <c r="B354" s="7"/>
      <c r="C354" s="7"/>
      <c r="D354" s="195"/>
      <c r="E354" s="204"/>
      <c r="F354" s="53">
        <v>2024</v>
      </c>
      <c r="G354" s="302"/>
      <c r="H354" s="89" t="s">
        <v>165</v>
      </c>
      <c r="I354" s="18" t="s">
        <v>165</v>
      </c>
      <c r="J354" s="18" t="s">
        <v>165</v>
      </c>
      <c r="K354" s="18" t="s">
        <v>165</v>
      </c>
      <c r="L354" s="107" t="s">
        <v>165</v>
      </c>
      <c r="M354" s="211"/>
      <c r="N354" s="7"/>
      <c r="O354" s="7"/>
    </row>
    <row r="355" spans="1:15" s="8" customFormat="1" ht="16.5" thickBot="1" x14ac:dyDescent="0.3">
      <c r="A355" s="7"/>
      <c r="B355" s="7"/>
      <c r="C355" s="7"/>
      <c r="D355" s="196"/>
      <c r="E355" s="205"/>
      <c r="F355" s="66">
        <v>2025</v>
      </c>
      <c r="G355" s="303"/>
      <c r="H355" s="109" t="s">
        <v>165</v>
      </c>
      <c r="I355" s="22" t="s">
        <v>165</v>
      </c>
      <c r="J355" s="22" t="s">
        <v>165</v>
      </c>
      <c r="K355" s="22" t="s">
        <v>165</v>
      </c>
      <c r="L355" s="110" t="s">
        <v>165</v>
      </c>
      <c r="M355" s="296"/>
      <c r="N355" s="7"/>
      <c r="O355" s="7"/>
    </row>
    <row r="356" spans="1:15" s="8" customFormat="1" ht="15.75" x14ac:dyDescent="0.25">
      <c r="A356" s="7"/>
      <c r="B356" s="7"/>
      <c r="C356" s="7"/>
      <c r="D356" s="194">
        <v>4</v>
      </c>
      <c r="E356" s="210" t="s">
        <v>136</v>
      </c>
      <c r="F356" s="13"/>
      <c r="G356" s="210" t="s">
        <v>80</v>
      </c>
      <c r="H356" s="17">
        <f>SUM(H357:H361)</f>
        <v>30</v>
      </c>
      <c r="I356" s="17">
        <f>SUM(I357:I361)</f>
        <v>0</v>
      </c>
      <c r="J356" s="17">
        <f t="shared" ref="J356:L356" si="37">SUM(J357:J361)</f>
        <v>10</v>
      </c>
      <c r="K356" s="17">
        <f t="shared" si="37"/>
        <v>10</v>
      </c>
      <c r="L356" s="106">
        <f t="shared" si="37"/>
        <v>10</v>
      </c>
      <c r="M356" s="295" t="s">
        <v>137</v>
      </c>
      <c r="N356" s="7"/>
      <c r="O356" s="7"/>
    </row>
    <row r="357" spans="1:15" s="8" customFormat="1" ht="15.75" x14ac:dyDescent="0.25">
      <c r="A357" s="7"/>
      <c r="B357" s="7"/>
      <c r="C357" s="7"/>
      <c r="D357" s="195"/>
      <c r="E357" s="198"/>
      <c r="F357" s="13">
        <v>2021</v>
      </c>
      <c r="G357" s="198"/>
      <c r="H357" s="18">
        <v>6</v>
      </c>
      <c r="I357" s="18" t="s">
        <v>165</v>
      </c>
      <c r="J357" s="18">
        <v>2</v>
      </c>
      <c r="K357" s="18">
        <v>2</v>
      </c>
      <c r="L357" s="107">
        <v>2</v>
      </c>
      <c r="M357" s="211"/>
      <c r="N357" s="7"/>
      <c r="O357" s="7"/>
    </row>
    <row r="358" spans="1:15" s="8" customFormat="1" ht="15.75" x14ac:dyDescent="0.25">
      <c r="A358" s="7"/>
      <c r="B358" s="7"/>
      <c r="C358" s="7"/>
      <c r="D358" s="195"/>
      <c r="E358" s="198"/>
      <c r="F358" s="13">
        <v>2022</v>
      </c>
      <c r="G358" s="198"/>
      <c r="H358" s="18">
        <v>6</v>
      </c>
      <c r="I358" s="18" t="s">
        <v>165</v>
      </c>
      <c r="J358" s="18">
        <v>2</v>
      </c>
      <c r="K358" s="18">
        <v>2</v>
      </c>
      <c r="L358" s="107">
        <v>2</v>
      </c>
      <c r="M358" s="211"/>
      <c r="N358" s="7"/>
      <c r="O358" s="7"/>
    </row>
    <row r="359" spans="1:15" s="8" customFormat="1" ht="15.75" x14ac:dyDescent="0.25">
      <c r="A359" s="7"/>
      <c r="B359" s="7"/>
      <c r="C359" s="7"/>
      <c r="D359" s="195"/>
      <c r="E359" s="198"/>
      <c r="F359" s="13">
        <v>2023</v>
      </c>
      <c r="G359" s="198"/>
      <c r="H359" s="18">
        <v>6</v>
      </c>
      <c r="I359" s="18" t="s">
        <v>165</v>
      </c>
      <c r="J359" s="18">
        <v>2</v>
      </c>
      <c r="K359" s="18">
        <v>2</v>
      </c>
      <c r="L359" s="107">
        <v>2</v>
      </c>
      <c r="M359" s="211"/>
      <c r="N359" s="7"/>
      <c r="O359" s="7"/>
    </row>
    <row r="360" spans="1:15" s="8" customFormat="1" ht="15.75" x14ac:dyDescent="0.25">
      <c r="A360" s="7"/>
      <c r="B360" s="7"/>
      <c r="C360" s="7"/>
      <c r="D360" s="195"/>
      <c r="E360" s="198"/>
      <c r="F360" s="13">
        <v>2024</v>
      </c>
      <c r="G360" s="198"/>
      <c r="H360" s="18">
        <v>6</v>
      </c>
      <c r="I360" s="18" t="s">
        <v>165</v>
      </c>
      <c r="J360" s="18">
        <v>2</v>
      </c>
      <c r="K360" s="18">
        <v>2</v>
      </c>
      <c r="L360" s="107">
        <v>2</v>
      </c>
      <c r="M360" s="211"/>
      <c r="N360" s="7"/>
      <c r="O360" s="7"/>
    </row>
    <row r="361" spans="1:15" s="8" customFormat="1" ht="16.5" thickBot="1" x14ac:dyDescent="0.3">
      <c r="A361" s="7"/>
      <c r="B361" s="7"/>
      <c r="C361" s="7"/>
      <c r="D361" s="196"/>
      <c r="E361" s="213"/>
      <c r="F361" s="16">
        <v>2025</v>
      </c>
      <c r="G361" s="213"/>
      <c r="H361" s="21">
        <v>6</v>
      </c>
      <c r="I361" s="21" t="s">
        <v>165</v>
      </c>
      <c r="J361" s="21">
        <v>2</v>
      </c>
      <c r="K361" s="21">
        <v>2</v>
      </c>
      <c r="L361" s="108">
        <v>2</v>
      </c>
      <c r="M361" s="296"/>
      <c r="N361" s="7"/>
      <c r="O361" s="7"/>
    </row>
    <row r="362" spans="1:15" s="8" customFormat="1" ht="15.75" x14ac:dyDescent="0.25">
      <c r="A362" s="7"/>
      <c r="B362" s="7"/>
      <c r="C362" s="7"/>
      <c r="D362" s="194">
        <v>5</v>
      </c>
      <c r="E362" s="210" t="s">
        <v>138</v>
      </c>
      <c r="F362" s="13"/>
      <c r="G362" s="298" t="s">
        <v>180</v>
      </c>
      <c r="H362" s="17">
        <f>SUM(H363:H367)</f>
        <v>80</v>
      </c>
      <c r="I362" s="17">
        <f t="shared" ref="I362:L362" si="38">SUM(I363:I367)</f>
        <v>0</v>
      </c>
      <c r="J362" s="17">
        <f t="shared" si="38"/>
        <v>0</v>
      </c>
      <c r="K362" s="17">
        <f t="shared" si="38"/>
        <v>80</v>
      </c>
      <c r="L362" s="106">
        <f t="shared" si="38"/>
        <v>0</v>
      </c>
      <c r="M362" s="295" t="s">
        <v>139</v>
      </c>
      <c r="N362" s="7"/>
      <c r="O362" s="7"/>
    </row>
    <row r="363" spans="1:15" s="8" customFormat="1" ht="15.75" x14ac:dyDescent="0.25">
      <c r="A363" s="7"/>
      <c r="B363" s="7"/>
      <c r="C363" s="7"/>
      <c r="D363" s="195"/>
      <c r="E363" s="198"/>
      <c r="F363" s="13">
        <v>2021</v>
      </c>
      <c r="G363" s="299"/>
      <c r="H363" s="18">
        <v>20</v>
      </c>
      <c r="I363" s="18" t="s">
        <v>165</v>
      </c>
      <c r="J363" s="18" t="s">
        <v>165</v>
      </c>
      <c r="K363" s="18">
        <v>20</v>
      </c>
      <c r="L363" s="107" t="s">
        <v>165</v>
      </c>
      <c r="M363" s="211"/>
      <c r="N363" s="7"/>
      <c r="O363" s="7"/>
    </row>
    <row r="364" spans="1:15" s="8" customFormat="1" ht="15.75" x14ac:dyDescent="0.25">
      <c r="A364" s="7"/>
      <c r="B364" s="7"/>
      <c r="C364" s="7"/>
      <c r="D364" s="195"/>
      <c r="E364" s="198"/>
      <c r="F364" s="13">
        <v>2022</v>
      </c>
      <c r="G364" s="299"/>
      <c r="H364" s="18">
        <v>20</v>
      </c>
      <c r="I364" s="18" t="s">
        <v>165</v>
      </c>
      <c r="J364" s="18" t="s">
        <v>165</v>
      </c>
      <c r="K364" s="18">
        <v>20</v>
      </c>
      <c r="L364" s="107" t="s">
        <v>165</v>
      </c>
      <c r="M364" s="211"/>
      <c r="N364" s="7"/>
      <c r="O364" s="7"/>
    </row>
    <row r="365" spans="1:15" s="8" customFormat="1" ht="15" customHeight="1" x14ac:dyDescent="0.25">
      <c r="A365" s="7"/>
      <c r="B365" s="7"/>
      <c r="C365" s="7"/>
      <c r="D365" s="195"/>
      <c r="E365" s="198"/>
      <c r="F365" s="13">
        <v>2023</v>
      </c>
      <c r="G365" s="299"/>
      <c r="H365" s="18">
        <v>20</v>
      </c>
      <c r="I365" s="18" t="s">
        <v>165</v>
      </c>
      <c r="J365" s="18" t="s">
        <v>165</v>
      </c>
      <c r="K365" s="18">
        <v>20</v>
      </c>
      <c r="L365" s="107" t="s">
        <v>165</v>
      </c>
      <c r="M365" s="211"/>
      <c r="N365" s="7"/>
      <c r="O365" s="7"/>
    </row>
    <row r="366" spans="1:15" s="8" customFormat="1" ht="15.75" x14ac:dyDescent="0.25">
      <c r="A366" s="7"/>
      <c r="B366" s="7"/>
      <c r="C366" s="7"/>
      <c r="D366" s="195"/>
      <c r="E366" s="198"/>
      <c r="F366" s="13">
        <v>2024</v>
      </c>
      <c r="G366" s="299"/>
      <c r="H366" s="18">
        <v>10</v>
      </c>
      <c r="I366" s="18" t="s">
        <v>165</v>
      </c>
      <c r="J366" s="18" t="s">
        <v>165</v>
      </c>
      <c r="K366" s="18">
        <v>10</v>
      </c>
      <c r="L366" s="107" t="s">
        <v>165</v>
      </c>
      <c r="M366" s="211"/>
      <c r="N366" s="7"/>
      <c r="O366" s="7"/>
    </row>
    <row r="367" spans="1:15" s="8" customFormat="1" ht="16.5" thickBot="1" x14ac:dyDescent="0.3">
      <c r="A367" s="7"/>
      <c r="B367" s="7"/>
      <c r="C367" s="7"/>
      <c r="D367" s="196"/>
      <c r="E367" s="213"/>
      <c r="F367" s="16">
        <v>2025</v>
      </c>
      <c r="G367" s="300"/>
      <c r="H367" s="21">
        <v>10</v>
      </c>
      <c r="I367" s="21" t="s">
        <v>165</v>
      </c>
      <c r="J367" s="21" t="s">
        <v>165</v>
      </c>
      <c r="K367" s="21">
        <v>10</v>
      </c>
      <c r="L367" s="108" t="s">
        <v>165</v>
      </c>
      <c r="M367" s="296"/>
      <c r="N367" s="7"/>
      <c r="O367" s="7"/>
    </row>
    <row r="368" spans="1:15" s="8" customFormat="1" ht="15.75" x14ac:dyDescent="0.25">
      <c r="A368" s="7"/>
      <c r="B368" s="7"/>
      <c r="C368" s="7"/>
      <c r="D368" s="194">
        <v>6</v>
      </c>
      <c r="E368" s="210" t="s">
        <v>140</v>
      </c>
      <c r="F368" s="13"/>
      <c r="G368" s="210" t="s">
        <v>141</v>
      </c>
      <c r="H368" s="17">
        <f>SUM(H369:H371)</f>
        <v>8</v>
      </c>
      <c r="I368" s="17" t="s">
        <v>165</v>
      </c>
      <c r="J368" s="17">
        <f t="shared" ref="J368:L368" si="39">SUM(J369:J371)</f>
        <v>3</v>
      </c>
      <c r="K368" s="17">
        <f t="shared" si="39"/>
        <v>4</v>
      </c>
      <c r="L368" s="106">
        <f t="shared" si="39"/>
        <v>1</v>
      </c>
      <c r="M368" s="295" t="s">
        <v>178</v>
      </c>
      <c r="N368" s="7"/>
      <c r="O368" s="7"/>
    </row>
    <row r="369" spans="1:15" s="8" customFormat="1" ht="15.75" x14ac:dyDescent="0.25">
      <c r="A369" s="7"/>
      <c r="B369" s="7"/>
      <c r="C369" s="7"/>
      <c r="D369" s="195"/>
      <c r="E369" s="198"/>
      <c r="F369" s="13">
        <v>2021</v>
      </c>
      <c r="G369" s="198"/>
      <c r="H369" s="18">
        <v>8</v>
      </c>
      <c r="I369" s="18"/>
      <c r="J369" s="18">
        <v>3</v>
      </c>
      <c r="K369" s="18">
        <v>4</v>
      </c>
      <c r="L369" s="107">
        <v>1</v>
      </c>
      <c r="M369" s="211"/>
      <c r="N369" s="7"/>
      <c r="O369" s="7"/>
    </row>
    <row r="370" spans="1:15" s="8" customFormat="1" ht="15.75" x14ac:dyDescent="0.25">
      <c r="A370" s="7"/>
      <c r="B370" s="7"/>
      <c r="C370" s="7"/>
      <c r="D370" s="195"/>
      <c r="E370" s="198"/>
      <c r="F370" s="13">
        <v>2022</v>
      </c>
      <c r="G370" s="198"/>
      <c r="H370" s="18" t="s">
        <v>165</v>
      </c>
      <c r="I370" s="18" t="s">
        <v>165</v>
      </c>
      <c r="J370" s="18" t="s">
        <v>165</v>
      </c>
      <c r="K370" s="18" t="s">
        <v>165</v>
      </c>
      <c r="L370" s="107" t="s">
        <v>165</v>
      </c>
      <c r="M370" s="211"/>
      <c r="N370" s="7"/>
      <c r="O370" s="7"/>
    </row>
    <row r="371" spans="1:15" s="8" customFormat="1" ht="15" customHeight="1" thickBot="1" x14ac:dyDescent="0.3">
      <c r="A371" s="7"/>
      <c r="B371" s="7"/>
      <c r="C371" s="7"/>
      <c r="D371" s="196"/>
      <c r="E371" s="213"/>
      <c r="F371" s="13">
        <v>2023</v>
      </c>
      <c r="G371" s="213"/>
      <c r="H371" s="18" t="s">
        <v>165</v>
      </c>
      <c r="I371" s="18" t="s">
        <v>165</v>
      </c>
      <c r="J371" s="18" t="s">
        <v>165</v>
      </c>
      <c r="K371" s="18" t="s">
        <v>165</v>
      </c>
      <c r="L371" s="107" t="s">
        <v>165</v>
      </c>
      <c r="M371" s="296"/>
      <c r="N371" s="7"/>
      <c r="O371" s="7"/>
    </row>
    <row r="372" spans="1:15" s="8" customFormat="1" ht="15" customHeight="1" x14ac:dyDescent="0.25">
      <c r="A372" s="7"/>
      <c r="B372" s="7"/>
      <c r="C372" s="7"/>
      <c r="D372" s="194">
        <v>7</v>
      </c>
      <c r="E372" s="210" t="s">
        <v>142</v>
      </c>
      <c r="F372" s="11" t="s">
        <v>165</v>
      </c>
      <c r="G372" s="210" t="s">
        <v>141</v>
      </c>
      <c r="H372" s="99">
        <f>SUM(H373:H374)</f>
        <v>10</v>
      </c>
      <c r="I372" s="99">
        <f t="shared" ref="I372:K372" si="40">SUM(I373:I374)</f>
        <v>0</v>
      </c>
      <c r="J372" s="99">
        <f t="shared" si="40"/>
        <v>2</v>
      </c>
      <c r="K372" s="99">
        <f t="shared" si="40"/>
        <v>8</v>
      </c>
      <c r="L372" s="111" t="s">
        <v>165</v>
      </c>
      <c r="M372" s="295" t="s">
        <v>143</v>
      </c>
      <c r="N372" s="7"/>
      <c r="O372" s="7"/>
    </row>
    <row r="373" spans="1:15" s="8" customFormat="1" ht="15.75" x14ac:dyDescent="0.25">
      <c r="A373" s="7"/>
      <c r="B373" s="7"/>
      <c r="C373" s="7"/>
      <c r="D373" s="195"/>
      <c r="E373" s="198"/>
      <c r="F373" s="12">
        <v>2021</v>
      </c>
      <c r="G373" s="198"/>
      <c r="H373" s="40">
        <v>10</v>
      </c>
      <c r="I373" s="18" t="s">
        <v>165</v>
      </c>
      <c r="J373" s="18">
        <v>2</v>
      </c>
      <c r="K373" s="18">
        <v>8</v>
      </c>
      <c r="L373" s="107" t="s">
        <v>165</v>
      </c>
      <c r="M373" s="211"/>
      <c r="N373" s="7"/>
      <c r="O373" s="7"/>
    </row>
    <row r="374" spans="1:15" s="8" customFormat="1" ht="16.5" thickBot="1" x14ac:dyDescent="0.3">
      <c r="A374" s="7"/>
      <c r="B374" s="7"/>
      <c r="C374" s="7"/>
      <c r="D374" s="196"/>
      <c r="E374" s="213"/>
      <c r="F374" s="42">
        <v>2022</v>
      </c>
      <c r="G374" s="213"/>
      <c r="H374" s="41"/>
      <c r="I374" s="22" t="s">
        <v>165</v>
      </c>
      <c r="J374" s="22"/>
      <c r="K374" s="22"/>
      <c r="L374" s="110" t="s">
        <v>165</v>
      </c>
      <c r="M374" s="296"/>
      <c r="N374" s="7"/>
      <c r="O374" s="7"/>
    </row>
    <row r="375" spans="1:15" s="8" customFormat="1" ht="15.75" x14ac:dyDescent="0.25">
      <c r="A375" s="7"/>
      <c r="B375" s="7"/>
      <c r="C375" s="7"/>
      <c r="D375" s="194">
        <v>8</v>
      </c>
      <c r="E375" s="194" t="s">
        <v>144</v>
      </c>
      <c r="F375" s="13"/>
      <c r="G375" s="194" t="s">
        <v>141</v>
      </c>
      <c r="H375" s="17">
        <f>SUM(H376:H380)</f>
        <v>0</v>
      </c>
      <c r="I375" s="17">
        <f t="shared" ref="I375:L375" si="41">SUM(I376:I380)</f>
        <v>0</v>
      </c>
      <c r="J375" s="17">
        <f t="shared" si="41"/>
        <v>0</v>
      </c>
      <c r="K375" s="17">
        <f t="shared" si="41"/>
        <v>0</v>
      </c>
      <c r="L375" s="106">
        <f t="shared" si="41"/>
        <v>0</v>
      </c>
      <c r="M375" s="295" t="s">
        <v>145</v>
      </c>
      <c r="N375" s="7"/>
      <c r="O375" s="7"/>
    </row>
    <row r="376" spans="1:15" s="8" customFormat="1" ht="15.75" x14ac:dyDescent="0.25">
      <c r="A376" s="7"/>
      <c r="B376" s="7"/>
      <c r="C376" s="7"/>
      <c r="D376" s="195"/>
      <c r="E376" s="195"/>
      <c r="F376" s="13">
        <v>2021</v>
      </c>
      <c r="G376" s="195"/>
      <c r="H376" s="207" t="s">
        <v>73</v>
      </c>
      <c r="I376" s="18"/>
      <c r="J376" s="18"/>
      <c r="K376" s="18"/>
      <c r="L376" s="107"/>
      <c r="M376" s="211"/>
      <c r="N376" s="7"/>
      <c r="O376" s="7"/>
    </row>
    <row r="377" spans="1:15" s="8" customFormat="1" ht="15.75" x14ac:dyDescent="0.25">
      <c r="A377" s="7"/>
      <c r="B377" s="7"/>
      <c r="C377" s="7"/>
      <c r="D377" s="195"/>
      <c r="E377" s="195"/>
      <c r="F377" s="13">
        <v>2022</v>
      </c>
      <c r="G377" s="195"/>
      <c r="H377" s="207"/>
      <c r="I377" s="18"/>
      <c r="J377" s="18"/>
      <c r="K377" s="18"/>
      <c r="L377" s="107"/>
      <c r="M377" s="211"/>
      <c r="N377" s="7"/>
      <c r="O377" s="7"/>
    </row>
    <row r="378" spans="1:15" s="8" customFormat="1" ht="15.75" x14ac:dyDescent="0.25">
      <c r="A378" s="7"/>
      <c r="B378" s="7"/>
      <c r="C378" s="7"/>
      <c r="D378" s="195"/>
      <c r="E378" s="195"/>
      <c r="F378" s="13">
        <v>2023</v>
      </c>
      <c r="G378" s="195"/>
      <c r="H378" s="207"/>
      <c r="I378" s="18"/>
      <c r="J378" s="18"/>
      <c r="K378" s="18"/>
      <c r="L378" s="107"/>
      <c r="M378" s="211"/>
      <c r="N378" s="7"/>
      <c r="O378" s="7"/>
    </row>
    <row r="379" spans="1:15" s="8" customFormat="1" ht="15.75" x14ac:dyDescent="0.25">
      <c r="A379" s="7"/>
      <c r="B379" s="7"/>
      <c r="C379" s="7"/>
      <c r="D379" s="195"/>
      <c r="E379" s="195"/>
      <c r="F379" s="13">
        <v>2024</v>
      </c>
      <c r="G379" s="195"/>
      <c r="H379" s="207"/>
      <c r="I379" s="18"/>
      <c r="J379" s="18"/>
      <c r="K379" s="18"/>
      <c r="L379" s="107"/>
      <c r="M379" s="211"/>
      <c r="N379" s="7"/>
      <c r="O379" s="7"/>
    </row>
    <row r="380" spans="1:15" s="8" customFormat="1" ht="16.5" thickBot="1" x14ac:dyDescent="0.3">
      <c r="A380" s="7"/>
      <c r="B380" s="7"/>
      <c r="C380" s="7"/>
      <c r="D380" s="196"/>
      <c r="E380" s="196"/>
      <c r="F380" s="16">
        <v>2025</v>
      </c>
      <c r="G380" s="196"/>
      <c r="H380" s="297"/>
      <c r="I380" s="21"/>
      <c r="J380" s="21"/>
      <c r="K380" s="21"/>
      <c r="L380" s="108"/>
      <c r="M380" s="296"/>
      <c r="N380" s="7"/>
      <c r="O380" s="7"/>
    </row>
    <row r="381" spans="1:15" s="8" customFormat="1" ht="15.75" x14ac:dyDescent="0.25">
      <c r="A381" s="7"/>
      <c r="B381" s="7"/>
      <c r="C381" s="7"/>
      <c r="D381" s="246">
        <v>9</v>
      </c>
      <c r="E381" s="221" t="s">
        <v>146</v>
      </c>
      <c r="F381" s="13"/>
      <c r="G381" s="221" t="s">
        <v>147</v>
      </c>
      <c r="H381" s="33">
        <f>SUM(H382:H386)</f>
        <v>500</v>
      </c>
      <c r="I381" s="33">
        <f t="shared" ref="I381:J381" si="42">SUM(I382:I386)</f>
        <v>0</v>
      </c>
      <c r="J381" s="33">
        <f t="shared" si="42"/>
        <v>0</v>
      </c>
      <c r="K381" s="33">
        <f t="shared" ref="K381" si="43">SUM(K382:K386)</f>
        <v>300</v>
      </c>
      <c r="L381" s="112">
        <f t="shared" ref="L381" si="44">SUM(L382:L386)</f>
        <v>200</v>
      </c>
      <c r="M381" s="295" t="s">
        <v>148</v>
      </c>
      <c r="N381" s="7"/>
      <c r="O381" s="7"/>
    </row>
    <row r="382" spans="1:15" s="8" customFormat="1" ht="15.75" x14ac:dyDescent="0.25">
      <c r="A382" s="7"/>
      <c r="B382" s="7"/>
      <c r="C382" s="7"/>
      <c r="D382" s="219"/>
      <c r="E382" s="222"/>
      <c r="F382" s="13">
        <v>2021</v>
      </c>
      <c r="G382" s="222"/>
      <c r="H382" s="34">
        <v>90</v>
      </c>
      <c r="I382" s="34" t="s">
        <v>165</v>
      </c>
      <c r="J382" s="34" t="s">
        <v>165</v>
      </c>
      <c r="K382" s="18">
        <v>50</v>
      </c>
      <c r="L382" s="113">
        <v>40</v>
      </c>
      <c r="M382" s="211"/>
      <c r="N382" s="7"/>
      <c r="O382" s="7"/>
    </row>
    <row r="383" spans="1:15" s="8" customFormat="1" ht="15.75" x14ac:dyDescent="0.25">
      <c r="A383" s="7"/>
      <c r="B383" s="7"/>
      <c r="C383" s="7"/>
      <c r="D383" s="219"/>
      <c r="E383" s="222"/>
      <c r="F383" s="13">
        <v>2022</v>
      </c>
      <c r="G383" s="222"/>
      <c r="H383" s="34">
        <v>40</v>
      </c>
      <c r="I383" s="34" t="s">
        <v>165</v>
      </c>
      <c r="J383" s="34" t="s">
        <v>165</v>
      </c>
      <c r="K383" s="18" t="s">
        <v>17</v>
      </c>
      <c r="L383" s="113">
        <v>40</v>
      </c>
      <c r="M383" s="211"/>
      <c r="N383" s="7"/>
      <c r="O383" s="7"/>
    </row>
    <row r="384" spans="1:15" s="8" customFormat="1" ht="15" customHeight="1" x14ac:dyDescent="0.25">
      <c r="A384" s="7"/>
      <c r="B384" s="7"/>
      <c r="C384" s="7"/>
      <c r="D384" s="219"/>
      <c r="E384" s="222"/>
      <c r="F384" s="13">
        <v>2023</v>
      </c>
      <c r="G384" s="222"/>
      <c r="H384" s="34">
        <v>240</v>
      </c>
      <c r="I384" s="34" t="s">
        <v>165</v>
      </c>
      <c r="J384" s="34" t="s">
        <v>165</v>
      </c>
      <c r="K384" s="18">
        <v>200</v>
      </c>
      <c r="L384" s="113">
        <v>40</v>
      </c>
      <c r="M384" s="211"/>
      <c r="N384" s="7"/>
      <c r="O384" s="7"/>
    </row>
    <row r="385" spans="1:15" s="8" customFormat="1" ht="15.75" x14ac:dyDescent="0.25">
      <c r="A385" s="7"/>
      <c r="B385" s="7"/>
      <c r="C385" s="7"/>
      <c r="D385" s="219"/>
      <c r="E385" s="222"/>
      <c r="F385" s="13">
        <v>2024</v>
      </c>
      <c r="G385" s="222"/>
      <c r="H385" s="34">
        <v>90</v>
      </c>
      <c r="I385" s="34" t="s">
        <v>165</v>
      </c>
      <c r="J385" s="34" t="s">
        <v>165</v>
      </c>
      <c r="K385" s="18">
        <v>50</v>
      </c>
      <c r="L385" s="113">
        <v>40</v>
      </c>
      <c r="M385" s="211"/>
      <c r="N385" s="7"/>
      <c r="O385" s="7"/>
    </row>
    <row r="386" spans="1:15" s="8" customFormat="1" ht="16.5" thickBot="1" x14ac:dyDescent="0.3">
      <c r="A386" s="7"/>
      <c r="B386" s="7"/>
      <c r="C386" s="7"/>
      <c r="D386" s="219"/>
      <c r="E386" s="222"/>
      <c r="F386" s="168">
        <v>2025</v>
      </c>
      <c r="G386" s="222"/>
      <c r="H386" s="170">
        <v>40</v>
      </c>
      <c r="I386" s="170" t="s">
        <v>165</v>
      </c>
      <c r="J386" s="170" t="s">
        <v>166</v>
      </c>
      <c r="K386" s="18" t="s">
        <v>17</v>
      </c>
      <c r="L386" s="169">
        <v>40</v>
      </c>
      <c r="M386" s="211"/>
      <c r="N386" s="7"/>
      <c r="O386" s="7"/>
    </row>
    <row r="387" spans="1:15" s="8" customFormat="1" ht="15.75" x14ac:dyDescent="0.25">
      <c r="A387" s="7"/>
      <c r="B387" s="7"/>
      <c r="C387" s="7"/>
      <c r="D387" s="255">
        <v>10</v>
      </c>
      <c r="E387" s="294" t="s">
        <v>149</v>
      </c>
      <c r="F387" s="73"/>
      <c r="G387" s="197" t="s">
        <v>147</v>
      </c>
      <c r="H387" s="30">
        <f>SUM(H388:H392)</f>
        <v>300</v>
      </c>
      <c r="I387" s="30">
        <f t="shared" ref="I387:L387" si="45">SUM(I388:I392)</f>
        <v>0</v>
      </c>
      <c r="J387" s="30">
        <f t="shared" si="45"/>
        <v>0</v>
      </c>
      <c r="K387" s="30">
        <f t="shared" si="45"/>
        <v>300</v>
      </c>
      <c r="L387" s="137">
        <f t="shared" si="45"/>
        <v>0</v>
      </c>
      <c r="M387" s="231" t="s">
        <v>150</v>
      </c>
      <c r="N387" s="7"/>
      <c r="O387" s="7"/>
    </row>
    <row r="388" spans="1:15" s="8" customFormat="1" ht="15.75" x14ac:dyDescent="0.25">
      <c r="A388" s="7"/>
      <c r="B388" s="7"/>
      <c r="C388" s="7"/>
      <c r="D388" s="244"/>
      <c r="E388" s="217"/>
      <c r="F388" s="168">
        <v>2021</v>
      </c>
      <c r="G388" s="198"/>
      <c r="H388" s="18">
        <v>50</v>
      </c>
      <c r="I388" s="18" t="s">
        <v>165</v>
      </c>
      <c r="J388" s="18" t="s">
        <v>165</v>
      </c>
      <c r="K388" s="18">
        <v>50</v>
      </c>
      <c r="L388" s="107" t="s">
        <v>165</v>
      </c>
      <c r="M388" s="232"/>
      <c r="N388" s="7"/>
      <c r="O388" s="7"/>
    </row>
    <row r="389" spans="1:15" s="8" customFormat="1" ht="15.75" x14ac:dyDescent="0.25">
      <c r="A389" s="7"/>
      <c r="B389" s="7"/>
      <c r="C389" s="7"/>
      <c r="D389" s="244"/>
      <c r="E389" s="217"/>
      <c r="F389" s="168">
        <v>2022</v>
      </c>
      <c r="G389" s="198"/>
      <c r="H389" s="18">
        <v>50</v>
      </c>
      <c r="I389" s="18" t="s">
        <v>165</v>
      </c>
      <c r="J389" s="18" t="s">
        <v>165</v>
      </c>
      <c r="K389" s="18">
        <v>50</v>
      </c>
      <c r="L389" s="107" t="s">
        <v>165</v>
      </c>
      <c r="M389" s="232"/>
      <c r="N389" s="7"/>
      <c r="O389" s="7"/>
    </row>
    <row r="390" spans="1:15" s="8" customFormat="1" ht="15" customHeight="1" x14ac:dyDescent="0.25">
      <c r="A390" s="7"/>
      <c r="B390" s="7"/>
      <c r="C390" s="7"/>
      <c r="D390" s="244"/>
      <c r="E390" s="217"/>
      <c r="F390" s="168">
        <v>2023</v>
      </c>
      <c r="G390" s="198"/>
      <c r="H390" s="18" t="s">
        <v>17</v>
      </c>
      <c r="I390" s="18" t="s">
        <v>165</v>
      </c>
      <c r="J390" s="18" t="s">
        <v>165</v>
      </c>
      <c r="K390" s="18" t="s">
        <v>17</v>
      </c>
      <c r="L390" s="107" t="s">
        <v>165</v>
      </c>
      <c r="M390" s="232"/>
      <c r="N390" s="7"/>
      <c r="O390" s="7"/>
    </row>
    <row r="391" spans="1:15" s="8" customFormat="1" ht="15.75" x14ac:dyDescent="0.25">
      <c r="A391" s="7"/>
      <c r="B391" s="7"/>
      <c r="C391" s="7"/>
      <c r="D391" s="244"/>
      <c r="E391" s="217"/>
      <c r="F391" s="168">
        <v>2024</v>
      </c>
      <c r="G391" s="198"/>
      <c r="H391" s="18">
        <v>100</v>
      </c>
      <c r="I391" s="18" t="s">
        <v>165</v>
      </c>
      <c r="J391" s="18" t="s">
        <v>165</v>
      </c>
      <c r="K391" s="18">
        <v>100</v>
      </c>
      <c r="L391" s="107" t="s">
        <v>165</v>
      </c>
      <c r="M391" s="232"/>
      <c r="N391" s="7"/>
      <c r="O391" s="7"/>
    </row>
    <row r="392" spans="1:15" s="8" customFormat="1" ht="16.5" thickBot="1" x14ac:dyDescent="0.3">
      <c r="A392" s="7"/>
      <c r="B392" s="7"/>
      <c r="C392" s="7"/>
      <c r="D392" s="248"/>
      <c r="E392" s="253"/>
      <c r="F392" s="20">
        <v>2025</v>
      </c>
      <c r="G392" s="199"/>
      <c r="H392" s="22">
        <v>100</v>
      </c>
      <c r="I392" s="22" t="s">
        <v>165</v>
      </c>
      <c r="J392" s="22" t="s">
        <v>165</v>
      </c>
      <c r="K392" s="22">
        <v>100</v>
      </c>
      <c r="L392" s="110" t="s">
        <v>165</v>
      </c>
      <c r="M392" s="233"/>
      <c r="N392" s="7"/>
      <c r="O392" s="7"/>
    </row>
    <row r="393" spans="1:15" s="8" customFormat="1" ht="15.75" x14ac:dyDescent="0.25">
      <c r="A393" s="7"/>
      <c r="B393" s="7"/>
      <c r="C393" s="7"/>
      <c r="D393" s="255" t="s">
        <v>67</v>
      </c>
      <c r="E393" s="294" t="s">
        <v>151</v>
      </c>
      <c r="F393" s="73"/>
      <c r="G393" s="197" t="s">
        <v>147</v>
      </c>
      <c r="H393" s="30">
        <f>SUM(H394:H398)</f>
        <v>20</v>
      </c>
      <c r="I393" s="30">
        <f t="shared" ref="I393:L393" si="46">SUM(I394:I398)</f>
        <v>0</v>
      </c>
      <c r="J393" s="30">
        <f t="shared" si="46"/>
        <v>0</v>
      </c>
      <c r="K393" s="30">
        <f t="shared" si="46"/>
        <v>20</v>
      </c>
      <c r="L393" s="137">
        <f t="shared" si="46"/>
        <v>0</v>
      </c>
      <c r="M393" s="231" t="s">
        <v>152</v>
      </c>
      <c r="N393" s="7"/>
      <c r="O393" s="7"/>
    </row>
    <row r="394" spans="1:15" s="8" customFormat="1" ht="15.75" x14ac:dyDescent="0.25">
      <c r="A394" s="7"/>
      <c r="B394" s="7"/>
      <c r="C394" s="7"/>
      <c r="D394" s="244"/>
      <c r="E394" s="217"/>
      <c r="F394" s="147">
        <v>2021</v>
      </c>
      <c r="G394" s="198"/>
      <c r="H394" s="18" t="s">
        <v>17</v>
      </c>
      <c r="I394" s="18" t="s">
        <v>165</v>
      </c>
      <c r="J394" s="18" t="s">
        <v>165</v>
      </c>
      <c r="K394" s="18" t="s">
        <v>17</v>
      </c>
      <c r="L394" s="107" t="s">
        <v>165</v>
      </c>
      <c r="M394" s="232"/>
      <c r="N394" s="7"/>
      <c r="O394" s="7"/>
    </row>
    <row r="395" spans="1:15" s="8" customFormat="1" ht="15.75" x14ac:dyDescent="0.25">
      <c r="A395" s="7"/>
      <c r="B395" s="7"/>
      <c r="C395" s="7"/>
      <c r="D395" s="244"/>
      <c r="E395" s="217"/>
      <c r="F395" s="147">
        <v>2022</v>
      </c>
      <c r="G395" s="198"/>
      <c r="H395" s="18">
        <v>5</v>
      </c>
      <c r="I395" s="18" t="s">
        <v>165</v>
      </c>
      <c r="J395" s="18" t="s">
        <v>165</v>
      </c>
      <c r="K395" s="18">
        <v>5</v>
      </c>
      <c r="L395" s="107" t="s">
        <v>165</v>
      </c>
      <c r="M395" s="232"/>
      <c r="N395" s="7"/>
      <c r="O395" s="7"/>
    </row>
    <row r="396" spans="1:15" s="8" customFormat="1" ht="15.75" x14ac:dyDescent="0.25">
      <c r="A396" s="7"/>
      <c r="B396" s="7"/>
      <c r="C396" s="7"/>
      <c r="D396" s="244"/>
      <c r="E396" s="217"/>
      <c r="F396" s="147">
        <v>2023</v>
      </c>
      <c r="G396" s="198"/>
      <c r="H396" s="18">
        <v>5</v>
      </c>
      <c r="I396" s="18" t="s">
        <v>165</v>
      </c>
      <c r="J396" s="18" t="s">
        <v>165</v>
      </c>
      <c r="K396" s="18">
        <v>5</v>
      </c>
      <c r="L396" s="107" t="s">
        <v>165</v>
      </c>
      <c r="M396" s="232"/>
      <c r="N396" s="7"/>
      <c r="O396" s="7"/>
    </row>
    <row r="397" spans="1:15" s="8" customFormat="1" ht="15.75" x14ac:dyDescent="0.25">
      <c r="A397" s="7"/>
      <c r="B397" s="7"/>
      <c r="C397" s="7"/>
      <c r="D397" s="244"/>
      <c r="E397" s="217"/>
      <c r="F397" s="147">
        <v>2024</v>
      </c>
      <c r="G397" s="198"/>
      <c r="H397" s="18">
        <v>5</v>
      </c>
      <c r="I397" s="18" t="s">
        <v>165</v>
      </c>
      <c r="J397" s="18" t="s">
        <v>165</v>
      </c>
      <c r="K397" s="18">
        <v>5</v>
      </c>
      <c r="L397" s="107" t="s">
        <v>165</v>
      </c>
      <c r="M397" s="232"/>
      <c r="N397" s="7"/>
      <c r="O397" s="7"/>
    </row>
    <row r="398" spans="1:15" s="8" customFormat="1" ht="16.5" thickBot="1" x14ac:dyDescent="0.3">
      <c r="A398" s="7"/>
      <c r="B398" s="7"/>
      <c r="C398" s="7"/>
      <c r="D398" s="248"/>
      <c r="E398" s="253"/>
      <c r="F398" s="20">
        <v>2025</v>
      </c>
      <c r="G398" s="199"/>
      <c r="H398" s="22">
        <v>5</v>
      </c>
      <c r="I398" s="22" t="s">
        <v>165</v>
      </c>
      <c r="J398" s="22" t="s">
        <v>165</v>
      </c>
      <c r="K398" s="22">
        <v>5</v>
      </c>
      <c r="L398" s="110" t="s">
        <v>165</v>
      </c>
      <c r="M398" s="233"/>
      <c r="N398" s="7"/>
      <c r="O398" s="7"/>
    </row>
    <row r="399" spans="1:15" s="8" customFormat="1" ht="16.5" thickBot="1" x14ac:dyDescent="0.3">
      <c r="A399" s="7"/>
      <c r="B399" s="7"/>
      <c r="C399" s="7"/>
      <c r="D399" s="141"/>
      <c r="E399" s="162" t="s">
        <v>34</v>
      </c>
      <c r="F399" s="163"/>
      <c r="G399" s="164"/>
      <c r="H399" s="165">
        <f>SUM(H338) + SUM(H344) +  SUM(H350)   +  SUM(H356)   +  SUM(H362)   +  SUM(H368)  +  SUM(H372) +  SUM(H381) +  SUM(H387)+  SUM(H393)</f>
        <v>1958</v>
      </c>
      <c r="I399" s="165">
        <f>SUM(I338) + SUM(I344) +  SUM(I350)   +  SUM(I356)   +  SUM(I362)   +  SUM(I368)  +  SUM(I372) +  SUM(I381) +  SUM(I387)+  SUM(I393)</f>
        <v>0</v>
      </c>
      <c r="J399" s="165">
        <f>SUM(J338) + SUM(J344) +  SUM(J350)   +  SUM(J356)   +  SUM(J362)   +  SUM(J368)  +  SUM(J372) +  SUM(J381) +  SUM(J387)+  SUM(J393)</f>
        <v>485</v>
      </c>
      <c r="K399" s="165">
        <f>SUM(K338) + SUM(K344) +  SUM(K350)   +  SUM(K356)   +  SUM(K362)   +  SUM(K368)  +  SUM(K372) +  SUM(K381) +  SUM(K387)+  SUM(K393)</f>
        <v>1252</v>
      </c>
      <c r="L399" s="166">
        <f>SUM(L338) + SUM(L344) +  SUM(L350)   +  SUM(L356)   +  SUM(L362)   +  SUM(L368)  +  SUM(L372) +  SUM(L381) +  SUM(L387)+  SUM(L393)</f>
        <v>221</v>
      </c>
      <c r="M399" s="167"/>
      <c r="N399" s="7"/>
      <c r="O399" s="7"/>
    </row>
    <row r="400" spans="1:15" s="8" customFormat="1" ht="15.75" x14ac:dyDescent="0.25">
      <c r="A400" s="7"/>
      <c r="B400" s="7"/>
      <c r="C400" s="7"/>
      <c r="D400" s="46"/>
      <c r="E400" s="47"/>
      <c r="F400" s="114"/>
      <c r="G400" s="115"/>
      <c r="H400" s="106"/>
      <c r="I400" s="106"/>
      <c r="J400" s="106"/>
      <c r="K400" s="106"/>
      <c r="L400" s="106"/>
      <c r="M400" s="49"/>
      <c r="N400" s="7"/>
      <c r="O400" s="7"/>
    </row>
    <row r="401" spans="1:15" s="8" customFormat="1" ht="15.75" x14ac:dyDescent="0.25">
      <c r="A401" s="7"/>
      <c r="B401" s="7"/>
      <c r="C401" s="7"/>
      <c r="D401" s="46"/>
      <c r="E401" s="47"/>
      <c r="F401" s="114"/>
      <c r="G401" s="115"/>
      <c r="H401" s="106"/>
      <c r="I401" s="106"/>
      <c r="J401" s="106"/>
      <c r="K401" s="106"/>
      <c r="L401" s="106"/>
      <c r="M401" s="49"/>
      <c r="N401" s="7"/>
      <c r="O401" s="7"/>
    </row>
    <row r="402" spans="1:15" s="8" customFormat="1" ht="15.75" x14ac:dyDescent="0.25">
      <c r="A402" s="7"/>
      <c r="B402" s="7"/>
      <c r="C402" s="7"/>
      <c r="D402" s="116"/>
      <c r="E402" s="116"/>
      <c r="F402" s="116"/>
      <c r="G402" s="307" t="s">
        <v>153</v>
      </c>
      <c r="H402" s="307"/>
      <c r="I402" s="307"/>
      <c r="J402" s="307"/>
      <c r="K402" s="307"/>
      <c r="L402" s="307"/>
      <c r="M402" s="133" t="s">
        <v>215</v>
      </c>
      <c r="N402" s="7"/>
      <c r="O402" s="7"/>
    </row>
    <row r="403" spans="1:15" s="8" customFormat="1" ht="15.75" x14ac:dyDescent="0.25">
      <c r="A403" s="7"/>
      <c r="B403" s="7"/>
      <c r="C403" s="7"/>
      <c r="D403" s="7"/>
      <c r="E403" s="7"/>
      <c r="F403" s="7"/>
      <c r="G403" s="307"/>
      <c r="H403" s="307"/>
      <c r="I403" s="307"/>
      <c r="J403" s="307"/>
      <c r="K403" s="307"/>
      <c r="L403" s="307"/>
      <c r="M403" s="9"/>
      <c r="N403" s="7"/>
      <c r="O403" s="7"/>
    </row>
    <row r="404" spans="1:15" s="8" customFormat="1" ht="16.5" thickBot="1" x14ac:dyDescent="0.3">
      <c r="A404" s="7"/>
      <c r="B404" s="7"/>
      <c r="C404" s="7"/>
      <c r="D404" s="7"/>
      <c r="E404" s="7"/>
      <c r="F404" s="7"/>
      <c r="G404" s="7"/>
      <c r="H404" s="7"/>
      <c r="I404" s="10" t="s">
        <v>154</v>
      </c>
      <c r="J404" s="7"/>
      <c r="K404" s="7"/>
      <c r="L404" s="7"/>
      <c r="M404" s="9"/>
      <c r="N404" s="7"/>
      <c r="O404" s="7"/>
    </row>
    <row r="405" spans="1:15" s="8" customFormat="1" ht="63.75" thickBot="1" x14ac:dyDescent="0.3">
      <c r="A405" s="7"/>
      <c r="B405" s="7"/>
      <c r="C405" s="7"/>
      <c r="D405" s="7"/>
      <c r="E405" s="7"/>
      <c r="F405" s="7"/>
      <c r="G405" s="180" t="s">
        <v>155</v>
      </c>
      <c r="H405" s="64" t="s">
        <v>156</v>
      </c>
      <c r="I405" s="182" t="s">
        <v>158</v>
      </c>
      <c r="J405" s="183"/>
      <c r="K405" s="183"/>
      <c r="L405" s="184"/>
      <c r="M405" s="9"/>
      <c r="N405" s="7"/>
      <c r="O405" s="7"/>
    </row>
    <row r="406" spans="1:15" s="8" customFormat="1" ht="111" thickBot="1" x14ac:dyDescent="0.3">
      <c r="A406" s="7"/>
      <c r="B406" s="7"/>
      <c r="C406" s="7"/>
      <c r="D406" s="7"/>
      <c r="E406" s="7"/>
      <c r="F406" s="7"/>
      <c r="G406" s="181"/>
      <c r="H406" s="27" t="s">
        <v>157</v>
      </c>
      <c r="I406" s="27" t="s">
        <v>8</v>
      </c>
      <c r="J406" s="27" t="s">
        <v>159</v>
      </c>
      <c r="K406" s="27" t="s">
        <v>120</v>
      </c>
      <c r="L406" s="27" t="s">
        <v>160</v>
      </c>
      <c r="M406" s="9"/>
      <c r="N406" s="7"/>
      <c r="O406" s="7"/>
    </row>
    <row r="407" spans="1:15" s="8" customFormat="1" ht="48" thickBot="1" x14ac:dyDescent="0.3">
      <c r="A407" s="7"/>
      <c r="B407" s="7"/>
      <c r="C407" s="7"/>
      <c r="D407" s="7"/>
      <c r="E407" s="7"/>
      <c r="F407" s="7"/>
      <c r="G407" s="117" t="s">
        <v>35</v>
      </c>
      <c r="H407" s="28">
        <f>SUM(I407:L407)</f>
        <v>442692</v>
      </c>
      <c r="I407" s="28">
        <f>SUM(I85)</f>
        <v>3000</v>
      </c>
      <c r="J407" s="28">
        <f>SUM(J85)</f>
        <v>385200</v>
      </c>
      <c r="K407" s="28">
        <f>SUM(K85)</f>
        <v>500</v>
      </c>
      <c r="L407" s="28">
        <f>SUM(L85)</f>
        <v>53992</v>
      </c>
      <c r="M407" s="9"/>
      <c r="N407" s="7"/>
      <c r="O407" s="7"/>
    </row>
    <row r="408" spans="1:15" s="8" customFormat="1" ht="15.75" x14ac:dyDescent="0.25">
      <c r="A408" s="7"/>
      <c r="B408" s="7"/>
      <c r="C408" s="7"/>
      <c r="D408" s="7"/>
      <c r="E408" s="7"/>
      <c r="F408" s="7"/>
      <c r="G408" s="185" t="s">
        <v>161</v>
      </c>
      <c r="H408" s="187">
        <f>SUM(I408:L409)</f>
        <v>110659</v>
      </c>
      <c r="I408" s="187">
        <f>SUM(I179)</f>
        <v>0</v>
      </c>
      <c r="J408" s="187">
        <f>SUM(J179)</f>
        <v>108229</v>
      </c>
      <c r="K408" s="187">
        <f>SUM(K179)</f>
        <v>1900</v>
      </c>
      <c r="L408" s="187">
        <f>SUM(L179)</f>
        <v>530</v>
      </c>
      <c r="M408" s="9"/>
      <c r="N408" s="7"/>
      <c r="O408" s="7"/>
    </row>
    <row r="409" spans="1:15" s="8" customFormat="1" ht="71.25" customHeight="1" thickBot="1" x14ac:dyDescent="0.3">
      <c r="A409" s="7"/>
      <c r="B409" s="7"/>
      <c r="C409" s="7"/>
      <c r="D409" s="7"/>
      <c r="E409" s="7"/>
      <c r="F409" s="7"/>
      <c r="G409" s="186"/>
      <c r="H409" s="188"/>
      <c r="I409" s="188"/>
      <c r="J409" s="188"/>
      <c r="K409" s="188"/>
      <c r="L409" s="188"/>
      <c r="M409" s="9"/>
      <c r="N409" s="7"/>
      <c r="O409" s="7"/>
    </row>
    <row r="410" spans="1:15" s="8" customFormat="1" ht="54" customHeight="1" thickBot="1" x14ac:dyDescent="0.3">
      <c r="A410" s="7"/>
      <c r="B410" s="7"/>
      <c r="C410" s="7"/>
      <c r="D410" s="7"/>
      <c r="E410" s="7"/>
      <c r="F410" s="7"/>
      <c r="G410" s="117" t="s">
        <v>84</v>
      </c>
      <c r="H410" s="28">
        <f>SUM(I410:L410)</f>
        <v>98268</v>
      </c>
      <c r="I410" s="28">
        <f>SUM(I278)</f>
        <v>12000</v>
      </c>
      <c r="J410" s="28">
        <f>SUM(J278)</f>
        <v>75380</v>
      </c>
      <c r="K410" s="28">
        <f>SUM(K278)</f>
        <v>5308</v>
      </c>
      <c r="L410" s="28">
        <f>SUM(L278)</f>
        <v>5580</v>
      </c>
      <c r="M410" s="9"/>
      <c r="N410" s="7"/>
      <c r="O410" s="7"/>
    </row>
    <row r="411" spans="1:15" s="8" customFormat="1" ht="83.25" customHeight="1" x14ac:dyDescent="0.25">
      <c r="A411" s="7"/>
      <c r="B411" s="7"/>
      <c r="C411" s="7"/>
      <c r="D411" s="7"/>
      <c r="E411" s="7"/>
      <c r="F411" s="7"/>
      <c r="G411" s="185" t="s">
        <v>162</v>
      </c>
      <c r="H411" s="189">
        <f>SUM(I411:L412)</f>
        <v>8542</v>
      </c>
      <c r="I411" s="189">
        <f>SUM(I327)</f>
        <v>0</v>
      </c>
      <c r="J411" s="189">
        <f>SUM(J327)</f>
        <v>5400</v>
      </c>
      <c r="K411" s="189">
        <f>SUM(K327)</f>
        <v>1892</v>
      </c>
      <c r="L411" s="189">
        <f>SUM(L327)</f>
        <v>1250</v>
      </c>
      <c r="M411" s="9"/>
      <c r="N411" s="7"/>
      <c r="O411" s="7"/>
    </row>
    <row r="412" spans="1:15" s="8" customFormat="1" ht="16.5" thickBot="1" x14ac:dyDescent="0.3">
      <c r="A412" s="7"/>
      <c r="B412" s="7"/>
      <c r="C412" s="7"/>
      <c r="D412" s="7"/>
      <c r="E412" s="7"/>
      <c r="F412" s="7"/>
      <c r="G412" s="186"/>
      <c r="H412" s="190"/>
      <c r="I412" s="190"/>
      <c r="J412" s="190"/>
      <c r="K412" s="190"/>
      <c r="L412" s="190"/>
      <c r="M412" s="9"/>
      <c r="N412" s="7"/>
      <c r="O412" s="7"/>
    </row>
    <row r="413" spans="1:15" s="8" customFormat="1" ht="63.75" thickBot="1" x14ac:dyDescent="0.3">
      <c r="A413" s="7"/>
      <c r="B413" s="7"/>
      <c r="C413" s="7"/>
      <c r="D413" s="7"/>
      <c r="E413" s="7"/>
      <c r="F413" s="7"/>
      <c r="G413" s="117" t="s">
        <v>163</v>
      </c>
      <c r="H413" s="28">
        <f>SUM(I413:L413)</f>
        <v>1958</v>
      </c>
      <c r="I413" s="28">
        <f t="shared" ref="I413:L413" si="47">SUM(I399)</f>
        <v>0</v>
      </c>
      <c r="J413" s="28">
        <f t="shared" si="47"/>
        <v>485</v>
      </c>
      <c r="K413" s="28">
        <f t="shared" si="47"/>
        <v>1252</v>
      </c>
      <c r="L413" s="28">
        <f t="shared" si="47"/>
        <v>221</v>
      </c>
      <c r="M413" s="9"/>
      <c r="N413" s="7"/>
      <c r="O413" s="7"/>
    </row>
    <row r="414" spans="1:15" s="8" customFormat="1" ht="48" customHeight="1" thickBot="1" x14ac:dyDescent="0.3">
      <c r="A414" s="7"/>
      <c r="B414" s="7"/>
      <c r="C414" s="7"/>
      <c r="D414" s="7"/>
      <c r="E414" s="7"/>
      <c r="F414" s="7"/>
      <c r="G414" s="118" t="s">
        <v>164</v>
      </c>
      <c r="H414" s="28">
        <f>SUM(H407) + SUM(H408) +SUM(H410) + SUM(H411) + SUM(H413)</f>
        <v>662119</v>
      </c>
      <c r="I414" s="28">
        <f t="shared" ref="I414:L414" si="48">SUM(I407) + SUM(I408) +SUM(I410) + SUM(I411) + SUM(I413)</f>
        <v>15000</v>
      </c>
      <c r="J414" s="28">
        <f t="shared" si="48"/>
        <v>574694</v>
      </c>
      <c r="K414" s="28">
        <f t="shared" si="48"/>
        <v>10852</v>
      </c>
      <c r="L414" s="28">
        <f t="shared" si="48"/>
        <v>61573</v>
      </c>
      <c r="M414" s="9"/>
      <c r="N414" s="7"/>
      <c r="O414" s="7"/>
    </row>
    <row r="415" spans="1:15" s="8" customFormat="1" ht="15.75" x14ac:dyDescent="0.25">
      <c r="A415" s="7"/>
      <c r="B415" s="7"/>
      <c r="C415" s="7"/>
      <c r="D415" s="7"/>
      <c r="E415" s="7"/>
      <c r="F415" s="7"/>
      <c r="G415" s="119"/>
      <c r="H415" s="107"/>
      <c r="I415" s="107"/>
      <c r="J415" s="107"/>
      <c r="K415" s="107"/>
      <c r="L415" s="107"/>
      <c r="M415" s="9"/>
      <c r="N415" s="7"/>
      <c r="O415" s="7"/>
    </row>
    <row r="416" spans="1:15" s="8" customFormat="1" ht="15.75" x14ac:dyDescent="0.25">
      <c r="A416" s="7"/>
      <c r="B416" s="7"/>
      <c r="C416" s="7"/>
      <c r="D416" s="7"/>
      <c r="E416" s="7"/>
      <c r="F416" s="7"/>
      <c r="G416" s="119"/>
      <c r="H416" s="107"/>
      <c r="I416" s="107"/>
      <c r="J416" s="107"/>
      <c r="K416" s="107"/>
      <c r="L416" s="107"/>
      <c r="M416" s="9"/>
      <c r="N416" s="7"/>
      <c r="O416" s="7"/>
    </row>
    <row r="417" spans="1:15" s="8" customFormat="1" ht="15.75" x14ac:dyDescent="0.25">
      <c r="A417" s="7"/>
      <c r="B417" s="7"/>
      <c r="C417" s="7"/>
      <c r="D417" s="7"/>
      <c r="E417" s="7"/>
      <c r="F417" s="7"/>
      <c r="G417" s="119"/>
      <c r="H417" s="107"/>
      <c r="I417" s="107"/>
      <c r="J417" s="107"/>
      <c r="K417" s="107"/>
      <c r="L417" s="107"/>
      <c r="M417" s="131" t="s">
        <v>216</v>
      </c>
      <c r="N417" s="7"/>
      <c r="O417" s="7"/>
    </row>
    <row r="418" spans="1:15" s="120" customFormat="1" ht="16.5" thickBo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9"/>
      <c r="N418" s="7"/>
      <c r="O418" s="7"/>
    </row>
    <row r="419" spans="1:15" s="120" customFormat="1" ht="16.5" thickBot="1" x14ac:dyDescent="0.3">
      <c r="A419" s="7"/>
      <c r="B419" s="7"/>
      <c r="C419" s="7"/>
      <c r="D419" s="7"/>
      <c r="E419" s="7"/>
      <c r="F419" s="7"/>
      <c r="G419" s="180" t="s">
        <v>169</v>
      </c>
      <c r="H419" s="182" t="s">
        <v>170</v>
      </c>
      <c r="I419" s="183"/>
      <c r="J419" s="183"/>
      <c r="K419" s="183"/>
      <c r="L419" s="183"/>
      <c r="M419" s="184"/>
      <c r="N419" s="7"/>
      <c r="O419" s="7"/>
    </row>
    <row r="420" spans="1:15" s="120" customFormat="1" ht="48" thickBot="1" x14ac:dyDescent="0.3">
      <c r="A420" s="7"/>
      <c r="B420" s="7"/>
      <c r="C420" s="7"/>
      <c r="D420" s="7"/>
      <c r="E420" s="7"/>
      <c r="F420" s="7"/>
      <c r="G420" s="181"/>
      <c r="H420" s="121">
        <v>2021</v>
      </c>
      <c r="I420" s="121">
        <v>2022</v>
      </c>
      <c r="J420" s="121">
        <v>2023</v>
      </c>
      <c r="K420" s="121">
        <v>2024</v>
      </c>
      <c r="L420" s="121">
        <v>2025</v>
      </c>
      <c r="M420" s="121" t="s">
        <v>171</v>
      </c>
      <c r="N420" s="7"/>
      <c r="O420" s="7"/>
    </row>
    <row r="421" spans="1:15" s="120" customFormat="1" ht="32.25" thickBot="1" x14ac:dyDescent="0.3">
      <c r="A421" s="7"/>
      <c r="B421" s="7"/>
      <c r="C421" s="7"/>
      <c r="D421" s="7"/>
      <c r="E421" s="7"/>
      <c r="F421" s="7"/>
      <c r="G421" s="122" t="s">
        <v>172</v>
      </c>
      <c r="H421" s="123">
        <f>SUM(H422:H425)</f>
        <v>117777.5</v>
      </c>
      <c r="I421" s="123">
        <f t="shared" ref="I421:K421" si="49">SUM(I422:I425)</f>
        <v>122292.40000000001</v>
      </c>
      <c r="J421" s="123">
        <f t="shared" si="49"/>
        <v>131391.79999999999</v>
      </c>
      <c r="K421" s="123">
        <f t="shared" si="49"/>
        <v>173838.4</v>
      </c>
      <c r="L421" s="123">
        <f>SUM(L422:L425)</f>
        <v>116818.9</v>
      </c>
      <c r="M421" s="123">
        <f>SUM(H421:L421)</f>
        <v>662119</v>
      </c>
      <c r="N421" s="7"/>
      <c r="O421" s="7"/>
    </row>
    <row r="422" spans="1:15" s="8" customFormat="1" ht="15.75" customHeight="1" thickBot="1" x14ac:dyDescent="0.3">
      <c r="A422" s="7"/>
      <c r="B422" s="7"/>
      <c r="C422" s="7"/>
      <c r="D422" s="7"/>
      <c r="E422" s="7"/>
      <c r="F422" s="7"/>
      <c r="G422" s="124" t="s">
        <v>173</v>
      </c>
      <c r="H422" s="123">
        <f>SUM(I19) +SUM(I22) +SUM(I28) +SUM(I31) +SUM(I37)  +SUM(I39)  +SUM(I45) +SUM(I48) +SUM(I54) +SUM(I60) +SUM(I66)  +SUM(I72)  +SUM(I78) +SUM(I81) +SUM(I95) +SUM(I101) +SUM(I107) +SUM(I116) +SUM(I127) +SUM(I132) +SUM(I138) +SUM(I144) +SUM(I155) +SUM(I161)  +SUM(I167)  +SUM(I173) +SUM(I189) +SUM(I195) +SUM(I201) +SUM(I207) +SUM(I213) +SUM(I219)  +SUM(I225) +SUM(I232) +SUM(I242) +SUM(I252) +SUM(I263) +SUM(I269)  +SUM(I288)  +SUM(I294) +SUM(I300) +SUM(I305) +SUM(I311)  +SUM(I315) +SUM(I321)+SUM(I339) +SUM(I345) +SUM(I351)+SUM(I357)  +SUM(I363)  +SUM(I369) +SUM(I373) +SUM(I382) +SUM(I376)+SUM(I388) +SUM(I394)</f>
        <v>0</v>
      </c>
      <c r="I422" s="125">
        <f>SUM(I20) + SUM(I23) + SUM(I29) + SUM(I32) + SUM(I38) + SUM(I40) + SUM(I46) + SUM(I49) + SUM(I55) + SUM(I61) + SUM(I67) + SUM(I73) + SUM(I79) + SUM(I82) + SUM(I96) + SUM(I102) + SUM(I108) + SUM(I117) + SUM(I128) + SUM(I133) + SUM(I139) + SUM(I145) + SUM(I156) + SUM(I162) + SUM(I168) + SUM(I174) + SUM(I190) + SUM(I196) + SUM(I202) + SUM(I208) + SUM(I214) + SUM(I220) + SUM(I226) + SUM(I233) + SUM(I243) + SUM(I253) + SUM(I264) + SUM(I270) + SUM(I289) + SUM(I295) + SUM(I301) + SUM(I306) + SUM(I312) + SUM(I316) + SUM(I322) + SUM(I340) + SUM(I346) + SUM(I352) + SUM(I358) + SUM(I364) + SUM(I370) + SUM(I374) + SUM(I383) + SUM(I377) + SUM(I389) + SUM(I395)</f>
        <v>0</v>
      </c>
      <c r="J422" s="123">
        <f>SUM(I24) + SUM(I33) + SUM(I41) + SUM(I50) + SUM(I56) + SUM(I62) + SUM(I68) + SUM(I74) + SUM(I83) + SUM(I97) + SUM(I103) + SUM(I109) + SUM(I118) + SUM(I129) + SUM(I134) + SUM(I140) + SUM(I146) + SUM(I151) + SUM(I157) + SUM(I163) + SUM(I169) + SUM(I175) + SUM(I191) + SUM(I197) + SUM(I203) + SUM(I209) + SUM(I215) + SUM(I221) + SUM(I227) + SUM(I234) + SUM(I244) + SUM(I254) + SUM(I265) + SUM(I271) + SUM(I290) + SUM(I296) + SUM(I301) + SUM(I307)  + SUM(I317) + SUM(I323) + SUM(I341) + SUM(I347) + SUM(I353) + SUM(I359) + SUM(I365) + SUM(I371) + SUM(I384) + SUM(I378) + SUM(I390) + SUM(I396)</f>
        <v>3000</v>
      </c>
      <c r="K422" s="123">
        <f>SUM(I25)  + SUM(I34)  + SUM(I42) + SUM(I51) + SUM(I57) + SUM(I63) + SUM(I69) + SUM(I75) + SUM(I84) + SUM(I98) + SUM(I104) + SUM(I110) + SUM(I119) + SUM(I130) + SUM(I135) + SUM(I141) + SUM(I147) + SUM(I158) + SUM(I164) + SUM(I170) + SUM(I176) + SUM(I192) + SUM(I198) + SUM(I204) + SUM(I210) + SUM(I216) + SUM(I222) +SUM(I228) + SUM(I235) + SUM(I245) + SUM(I255) + SUM(I266) + SUM(I272) + SUM(I291) + SUM(I297) + SUM(I303) + SUM(I308) + SUM(I314) + SUM(I318) + SUM(I324) + SUM(I342) + SUM(I348) + SUM(I354) + SUM(I360) + SUM(I366) + SUM(I372) + SUM(I385) + SUM(I379) + SUM(I391) + SUM(I397)</f>
        <v>6000</v>
      </c>
      <c r="L422" s="123">
        <f>SUM(I26) + SUM(I35) + SUM(I43) + SUM(I52) + SUM(I58) + SUM(I64) + SUM(I70) + SUM(I76) + SUM(I99) + SUM(I105) + SUM(I111) + SUM(I120)  + SUM(I136) + SUM(I142) + SUM(I148) + SUM(I153)+ SUM(I159) + SUM(I165) + SUM(I171) + SUM(I177) + SUM(I193) + SUM(I199) + SUM(I205) + SUM(I211) + SUM(I217) + SUM(I223) + SUM(I229) + SUM(I236) + SUM(I246) + SUM(I249) + SUM(I256) + SUM(I261)+ SUM(I267) + SUM(I276) + SUM(I292) + SUM(I298) + SUM(I303) + SUM(I309)  + SUM(I319) + SUM(I325) + SUM(I343) + SUM(I349) + SUM(I355) + SUM(I361) + SUM(I367)  + SUM(I386) + SUM(I380) + SUM(I392) + SUM(I398)</f>
        <v>6000</v>
      </c>
      <c r="M422" s="123">
        <f t="shared" ref="M422:M425" si="50">SUM(H422:L422)</f>
        <v>15000</v>
      </c>
      <c r="N422" s="7"/>
      <c r="O422" s="7"/>
    </row>
    <row r="423" spans="1:15" s="8" customFormat="1" ht="48" thickBot="1" x14ac:dyDescent="0.3">
      <c r="A423" s="7"/>
      <c r="B423" s="7"/>
      <c r="C423" s="7"/>
      <c r="D423" s="7"/>
      <c r="E423" s="7"/>
      <c r="F423" s="7"/>
      <c r="G423" s="126" t="s">
        <v>174</v>
      </c>
      <c r="H423" s="96">
        <f>SUM(J19) +SUM(J22) +SUM(J28) +SUM(J31) +SUM(J37)  +SUM(J39)  +SUM(J45) +SUM(J48) +SUM(J54) +SUM(J60) +SUM(J66)  +SUM(J72)  +SUM(J78) +SUM(J81) +SUM(J95) +SUM(J101) +SUM(J107) +SUM(J116) +SUM(J127) +SUM(J132) +SUM(J138) +SUM(J144) +SUM(J155) +SUM(J161)  +SUM(J167)  +SUM(J173) +SUM(J189) +SUM(J195) +SUM(J201) +SUM(J207) +SUM(J213) +SUM(J219)  +SUM(J232) +SUM(J242) +SUM(J252) +SUM(J263) +SUM(J269)  +SUM(J288)  +SUM(J294) +SUM(J300) +SUM(J305) +SUM(J311)  +SUM(J315) +SUM(J321)+SUM(J339) +SUM(J351)+SUM(J357)  +SUM(J363)  +SUM(J369) +SUM(J373) +SUM(J382) +SUM(J376)+SUM(J388) +SUM(J394)</f>
        <v>104572.9</v>
      </c>
      <c r="I423" s="127">
        <f>SUM(J20) + SUM(J23) + SUM(J29) + SUM(J32)  + SUM(J40) + SUM(J46) + SUM(J49) + SUM(J55) + SUM(J61) + SUM(J67) + SUM(J73) + SUM(J79) + SUM(J82) + SUM(J96) + SUM(J102) + SUM(J108) + SUM(J117) + SUM(J128) + SUM(J133) + SUM(J139) + SUM(J145) + SUM(J156) + SUM(J162) + SUM(J168) + SUM(J174) + SUM(J190) + SUM(J196) + SUM(J202) + SUM(J208) + SUM(J214) + SUM(J220) + SUM(J233) + SUM(J243) + SUM(J253)  + SUM(J253) + SUM(J264) + SUM(J270) + SUM(J273) + SUM(J289) + SUM(J295)   + SUM(J300)+ SUM(J306) + SUM(J312) + SUM(J316) + SUM(J322) + SUM(J340) + SUM(J352) + SUM(J358) + SUM(J364) + SUM(J370) + SUM(J374) + SUM(J383) + SUM(J377) + SUM(J389) + SUM(J395)</f>
        <v>107220.1</v>
      </c>
      <c r="J423" s="96">
        <f>SUM(J24) + SUM(J33) + SUM(J41) + SUM(J50) + SUM(J56) + SUM(J62) + SUM(J68) + SUM(J74) + SUM(J83) + SUM(J97) + SUM(J103) + SUM(J109) + SUM(J118) + SUM(J114) + SUM(J123) + SUM(J129) + SUM(J134) + SUM(J140) + SUM(J146)  + SUM(J157) + SUM(J163) + SUM(J169) + SUM(J175) + SUM(J191) + SUM(J197) + SUM(J203) + SUM(J209) + SUM(J215) + SUM(J221) + SUM(J234) + SUM(J244) + SUM(J254) + SUM(J259)+ SUM(J265) + SUM(J271) + SUM(J274)+ SUM(J290) + SUM(J296)  + SUM(J301)+ SUM(J307)  + SUM(J317) + SUM(J323) + SUM(J341) + SUM(J353) + SUM(J359) + SUM(J365) + SUM(J371) + SUM(J384) + SUM(J378) + SUM(J390) + SUM(J396)</f>
        <v>111842</v>
      </c>
      <c r="K423" s="96">
        <f>SUM(J25)  + SUM(J34)  + SUM(J42) + SUM(J51) + SUM(J57) + SUM(J63) + SUM(J69) + SUM(J75) + SUM(J84) + SUM(J98) + SUM(J104) + SUM(J110) + SUM(J119) + SUM(J130) + SUM(J135) + SUM(J141) + SUM(J147)  + SUM(J149)+ SUM(J158) + SUM(J164) + SUM(J170) + SUM(J176) + SUM(J192) + SUM(J198) + SUM(J204) + SUM(J210) + SUM(J216) + SUM(J222) +SUM(J224) + SUM(J235) + SUM(J245)  + SUM(J247)+ SUM(J255) + SUM(J260) + SUM(J266) + SUM(J275)  + SUM(J291) + SUM(J297)  + SUM(J308) + SUM(J318) + SUM(J324) + SUM(J342) + SUM(J344)  + SUM(J360) +SUM(J366) + SUM(J385) + SUM(J379) + SUM(J391) + SUM(J397)</f>
        <v>152972</v>
      </c>
      <c r="L423" s="96">
        <f>SUM(J26) + SUM(J35) + SUM(J43) + SUM(J52) + SUM(J58) + SUM(J64) + SUM(J70) + SUM(J76) + SUM(J99) + SUM(J105) + SUM(J111) + SUM(J120)  + SUM(J136) + SUM(J142) + SUM(J148) + SUM(J159) + SUM(J165) + SUM(J171) + SUM(J177) + SUM(J193) + SUM(J199) + SUM(J205) + SUM(J211) + SUM(J217) + SUM(J223)  + SUM(J236) + SUM(J246)  + SUM(J256) + SUM(J261)+ SUM(J267) + SUM(J276) + SUM(J292) + SUM(J298) + SUM(J309)  + SUM(J319) + SUM(J325) + SUM(J343) + SUM(J361) + SUM(J367)  + SUM(J386) + SUM(J380) + SUM(J392) + SUM(J398)</f>
        <v>98087</v>
      </c>
      <c r="M423" s="123">
        <f>SUM(H423:L423)</f>
        <v>574694</v>
      </c>
      <c r="N423" s="7"/>
      <c r="O423" s="7"/>
    </row>
    <row r="424" spans="1:15" s="8" customFormat="1" ht="16.5" thickBot="1" x14ac:dyDescent="0.3">
      <c r="A424" s="7"/>
      <c r="B424" s="7"/>
      <c r="C424" s="7"/>
      <c r="D424" s="7"/>
      <c r="E424" s="7"/>
      <c r="F424" s="7"/>
      <c r="G424" s="124" t="s">
        <v>120</v>
      </c>
      <c r="H424" s="123">
        <f>SUM(K19) +SUM(K22) +SUM(K28) +SUM(K31) +SUM(K37)  +SUM(K39)  +SUM(K45) +SUM(K48) +SUM(K54) +SUM(K60) +SUM(K66)  +SUM(K72)  +SUM(K78) +SUM(K81) +SUM(K95) +SUM(K101) +SUM(K107) +SUM(K116) +SUM(K127) +SUM(K132) +SUM(K138) +SUM(K144) +SUM(K155) +SUM(K161)  +SUM(K167)  +SUM(K173) +SUM(K189) +SUM(K195) +SUM(K201) +SUM(K207) +SUM(K213) +SUM(K219)   +SUM(K232) +SUM(K242) +SUM(K252) +SUM(K263) +SUM(K269)  +SUM(K288)  +SUM(K294)  +SUM(K305) +SUM(K311)  +SUM(K315) +SUM(K321)+SUM(K339) +SUM(K345) +SUM(K351)+SUM(K357)  +SUM(K363)  +SUM(K369) +SUM(K373) +SUM(K382) +SUM(K376)+SUM(K388) +SUM(K394)</f>
        <v>1555</v>
      </c>
      <c r="I424" s="125">
        <f>SUM(K20) + SUM(K23) + SUM(K29) + SUM(K32) + SUM(K38) + SUM(K40) + SUM(K46) + SUM(K49) + SUM(K55) + SUM(K61) + SUM(K67) + SUM(K73) + SUM(K79) + SUM(K82) + SUM(K96) + SUM(K102) + SUM(K108) + SUM(K117) + SUM(K122) + SUM(K128) + SUM(K133) + SUM(K139) + SUM(K145) + SUM(K156) + SUM(K162) + SUM(K168) + SUM(K174) + SUM(K190) + SUM(K196) + SUM(K202) + SUM(K208) + SUM(K214) + SUM(K220)  + SUM(K233) + SUM(K243) + SUM(K253) + SUM(K264) + SUM(K270) + SUM(K289) + SUM(K295) + SUM(K238) + SUM(K306) + SUM(K312) + SUM(K316) + SUM(K322) + SUM(K340) + SUM(K346) + SUM(K352) + SUM(K358) + SUM(K364) + SUM(K370) + SUM(K374) + SUM(K383) + SUM(K377) + SUM(K389) + SUM(K395)</f>
        <v>1504</v>
      </c>
      <c r="J424" s="123">
        <f>SUM(K24) + SUM(K33) + SUM(K41) + SUM(K50) + SUM(K56) + SUM(K62) + SUM(K68) + SUM(K74) + SUM(K83) + SUM(K97) + SUM(K103) + SUM(K109) + SUM(K118) + SUM(K123) + SUM(K129) + SUM(K134) + SUM(K140) + SUM(K146) + SUM(K151) + SUM(K157) + SUM(K163) + SUM(K169) + SUM(K175) + SUM(K191) + SUM(K197) + SUM(K203) + SUM(K209) + SUM(K215) + SUM(K221)+ SUM(K234) + SUM(K238) + SUM(K244) + SUM(K254) + SUM(K259) + SUM(K265) + SUM(K271) + SUM(K290) + SUM(K296) + SUM(K301) + SUM(K307)  + SUM(K317) + SUM(K323) + SUM(K341) + SUM(K347)  + SUM(K353) + SUM(K359) + SUM(K365) + SUM(K371) + SUM(K384) + SUM(K378) + SUM(K390) + SUM(K396)</f>
        <v>3945</v>
      </c>
      <c r="K424" s="123">
        <f>SUM(K25)  + SUM(K34)  + SUM(K42) + SUM(K51) + SUM(K57) + SUM(K63) + SUM(K69) + SUM(K75) + SUM(K84) + SUM(K98) + SUM(K104) + SUM(K110) + SUM(K119) + SUM(K124)+ SUM(K130) + SUM(K135) + SUM(K141) + SUM(K147) + SUM(K158) + SUM(K164) + SUM(K170) + SUM(K176) + SUM(K192) + SUM(K198) + SUM(K204) + SUM(K210) + SUM(K216) + SUM(K222) + SUM(K224) + SUM(K235) + SUM(K247) + SUM(K255) + SUM(K260)+ SUM(K266) + SUM(K272) + SUM(K291) + SUM(K297) + SUM(K302) + SUM(K308)  + SUM(K318) + SUM(K324) + SUM(K342) + SUM(K348) + SUM(K360) + SUM(K366)  + SUM(K385) + SUM(K379) + SUM(K391) + SUM(K397)</f>
        <v>3196</v>
      </c>
      <c r="L424" s="123">
        <f>SUM(K26) + SUM(K35) + SUM(K43) + SUM(K52) + SUM(K58) + SUM(K64) + SUM(K70) + SUM(K76) + SUM(K99) + SUM(K105) + SUM(K111) + SUM(K120)  + SUM(K136) + SUM(K142) + SUM(K148) + SUM(K153)+ SUM(K159) + SUM(K165) + SUM(K171) + SUM(K177) + SUM(K193) + SUM(K199) + SUM(K205) + SUM(K211) + SUM(K217) + SUM(K223) + SUM(K236) + SUM(K246)  + SUM(K256) + SUM(K261)+ SUM(K267) + SUM(K276) + SUM(K292) + SUM(K298) + SUM(K303) + SUM(K309)  + SUM(K319) + SUM(K325) + SUM(K343) + SUM(K349) + SUM(K361) + SUM(K367)  + SUM(K386) + SUM(K380) + SUM(K392) + SUM(K398)</f>
        <v>652</v>
      </c>
      <c r="M424" s="123">
        <f t="shared" si="50"/>
        <v>10852</v>
      </c>
      <c r="N424" s="7"/>
      <c r="O424" s="7"/>
    </row>
    <row r="425" spans="1:15" s="8" customFormat="1" ht="32.25" thickBot="1" x14ac:dyDescent="0.3">
      <c r="A425" s="7"/>
      <c r="B425" s="7"/>
      <c r="C425" s="7"/>
      <c r="D425" s="7"/>
      <c r="E425" s="7"/>
      <c r="F425" s="7"/>
      <c r="G425" s="126" t="s">
        <v>175</v>
      </c>
      <c r="H425" s="128">
        <f>SUM(L19) +SUM(L22) +SUM(L28) +SUM(L31) +SUM(L37)  +SUM(L39)  +SUM(L45) +SUM(L48) +SUM(L54) +SUM(L60) +SUM(L66)  +SUM(L72)  +SUM(L78) +SUM(L81) +SUM(L95) +SUM(L101) +SUM(L107) +SUM(L116) +SUM(L127) +SUM(L132) +SUM(L138) +SUM(L144) +SUM(L155) +SUM(L161)  +SUM(L167)  +SUM(L173) +SUM(L189) +SUM(L195) +SUM(L201) +SUM(L207) +SUM(L213) +SUM(L219)  +SUM(L232) +SUM(L242) +SUM(L252) +SUM(L263) +SUM(L269)  +SUM(L288)  +SUM(L294)  +SUM(L305) +SUM(L311)  +SUM(L315) +SUM(L321)+SUM(L339) +SUM(L345) +SUM(L357)  +SUM(L363)  +SUM(L369) +SUM(L373) +SUM(L382) +SUM(L376)+SUM(L388) +SUM(L394)</f>
        <v>11649.6</v>
      </c>
      <c r="I425" s="129">
        <f>SUM(L20) + SUM(L23) + SUM(L29) + SUM(L32)  + SUM(L40) + SUM(L46) + SUM(L49) + SUM(L55) + SUM(L61) + SUM(L67) + SUM(L73) + SUM(L79) + SUM(L82) + SUM(L96) + SUM(L102) + SUM(L108) + SUM(L113) + SUM(L117) + SUM(L122)+ SUM(L128) + SUM(L133) + SUM(L139) + SUM(L145) + SUM(L156) + SUM(L162) + SUM(L168) + SUM(L174) + SUM(L190) + SUM(L196) + SUM(L202) + SUM(L208) + SUM(L214) + SUM(L220) + SUM(L233) + SUM(L237)+ SUM(L243) + SUM(L253) + SUM(L258)+ SUM(L264) + SUM(L270) + SUM(L289) + SUM(L295) + SUM(L306) + SUM(L312) + SUM(L316) + SUM(L322) + SUM(L340) + SUM(L346)  + SUM(L358) + SUM(L364) + SUM(L370) + SUM(L374) + SUM(L383) + SUM(L377) + SUM(L389) + SUM(L395)</f>
        <v>13568.300000000001</v>
      </c>
      <c r="J425" s="128">
        <f>SUM(L24) + SUM(L33) + SUM(L41) + SUM(L50) + SUM(L56) + SUM(L62) + SUM(L68) + SUM(L74) + SUM(L83) + SUM(L97) + SUM(L103) + SUM(L109) + SUM(L118) + SUM(L123)  + SUM(L129) + SUM(L134) + SUM(L140) + SUM(L146) + SUM(L151) + SUM(L157) + SUM(L163) + SUM(L169) + SUM(L175) + SUM(L191) + SUM(L197) + SUM(L203) + SUM(L209) + SUM(L215) + SUM(L221) + + SUM(L234) + SUM(L244) + SUM(L254) + SUM(L265) + SUM(L271) + SUM(L290) + SUM(L296)  + SUM(L301) + SUM(L307)  + SUM(L317) + SUM(L323) + SUM(L341) + SUM(L347)  + SUM(L353) + SUM(L359) + SUM(L365) + SUM(L371) + SUM(L384) + SUM(L378) + SUM(L390) + SUM(L396)</f>
        <v>12604.800000000001</v>
      </c>
      <c r="K425" s="128">
        <f>SUM(L25)  + SUM(L34)  + SUM(L42) + SUM(L51) + SUM(L57) + SUM(L63) + SUM(L69) + SUM(L75) + SUM(L84) + SUM(L98) + SUM(L104) + SUM(L110) + SUM(L119) + SUM(L124)+ SUM(L130) + SUM(L135) + SUM(L141) + SUM(L147) + SUM(L158) + SUM(L164) + SUM(L170) + SUM(L176) + SUM(L192) + SUM(L198) + SUM(L204) + SUM(L210) + SUM(L216) + SUM(L222) +SUM(L228) + SUM(L235) + SUM(L245) + SUM(L248)+ SUM(L255) + SUM(L260)+ SUM(L266) + SUM(L275) + SUM(L291) + SUM(L297) + SUM(L308)  + SUM(L318) + SUM(L324) + SUM(L342) + SUM(L348) + SUM(L360) + SUM(L366) + SUM(L385) + SUM(L379) + SUM(L391) + SUM(L397)</f>
        <v>11670.4</v>
      </c>
      <c r="L425" s="128">
        <f>SUM(L26) + SUM(L35) + SUM(L43) + SUM(L52) + SUM(L58) + SUM(L64) + SUM(L70) + SUM(L76) + SUM(L99) + SUM(L105) + SUM(L111) + SUM(L120)  + SUM(L136) + SUM(L142) + SUM(L148) + SUM(L153)+ SUM(L159) + SUM(L165) + SUM(L171) + SUM(L177) + SUM(L193) + SUM(L199) + SUM(L205) + SUM(L211) + SUM(L217) + SUM(L223) + SUM(L229) + SUM(L236) + SUM(L246) + SUM(L249) + SUM(L256) + SUM(L261)+ SUM(L267) + SUM(L276) + SUM(L292) + SUM(L298)  + SUM(L309)  + SUM(L319) + SUM(L325) + SUM(L343) + SUM(L349)  + SUM(L361) + SUM(L367)  + SUM(L386) + SUM(L380) + SUM(L392) + SUM(L398)</f>
        <v>12079.9</v>
      </c>
      <c r="M425" s="128">
        <f t="shared" si="50"/>
        <v>61573.000000000007</v>
      </c>
      <c r="N425" s="7"/>
      <c r="O425" s="7"/>
    </row>
    <row r="426" spans="1:15" s="8" customFormat="1" ht="15.7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9"/>
      <c r="N426" s="7"/>
      <c r="O426" s="7"/>
    </row>
    <row r="427" spans="1:15" s="8" customFormat="1" ht="15.75" x14ac:dyDescent="0.25">
      <c r="A427" s="7"/>
      <c r="B427" s="7"/>
      <c r="C427" s="7"/>
      <c r="D427" s="3"/>
      <c r="E427" s="3"/>
      <c r="F427" s="3"/>
      <c r="G427" s="3"/>
      <c r="H427" s="3"/>
      <c r="I427" s="3"/>
      <c r="J427" s="3"/>
      <c r="K427" s="3"/>
      <c r="L427" s="3"/>
      <c r="M427" s="4"/>
      <c r="N427" s="7"/>
      <c r="O427" s="7"/>
    </row>
    <row r="428" spans="1:15" s="8" customFormat="1" ht="31.5" x14ac:dyDescent="0.25">
      <c r="A428" s="7"/>
      <c r="B428" s="7"/>
      <c r="C428" s="7"/>
      <c r="D428" s="3"/>
      <c r="E428" s="3"/>
      <c r="F428" s="3"/>
      <c r="G428" s="133" t="s">
        <v>232</v>
      </c>
      <c r="H428" s="5"/>
      <c r="I428" s="5"/>
      <c r="J428" s="5"/>
      <c r="K428" s="5"/>
      <c r="L428" s="304" t="s">
        <v>233</v>
      </c>
      <c r="M428" s="304"/>
      <c r="N428" s="7"/>
      <c r="O428" s="7"/>
    </row>
    <row r="429" spans="1:15" s="8" customFormat="1" ht="15.75" x14ac:dyDescent="0.25">
      <c r="A429" s="7"/>
      <c r="B429" s="7"/>
      <c r="C429" s="7"/>
      <c r="D429" s="3"/>
      <c r="E429" s="3"/>
      <c r="F429" s="3"/>
      <c r="G429" s="5"/>
      <c r="H429" s="5"/>
      <c r="I429" s="5"/>
      <c r="J429" s="5"/>
      <c r="K429" s="5"/>
      <c r="L429" s="5"/>
      <c r="M429" s="172"/>
      <c r="N429" s="7"/>
      <c r="O429" s="7"/>
    </row>
    <row r="430" spans="1:15" ht="15.75" x14ac:dyDescent="0.25">
      <c r="E430" s="2"/>
      <c r="G430" s="5"/>
      <c r="H430" s="5"/>
      <c r="I430" s="5"/>
      <c r="J430" s="5"/>
      <c r="K430" s="5"/>
      <c r="L430" s="5"/>
      <c r="M430" s="172"/>
    </row>
    <row r="431" spans="1:15" ht="15.75" x14ac:dyDescent="0.25">
      <c r="G431" s="304" t="s">
        <v>234</v>
      </c>
      <c r="H431" s="304"/>
      <c r="I431" s="5"/>
      <c r="J431" s="5"/>
      <c r="K431" s="5"/>
      <c r="L431" s="304" t="s">
        <v>235</v>
      </c>
      <c r="M431" s="304"/>
    </row>
    <row r="432" spans="1:15" ht="15.75" x14ac:dyDescent="0.25">
      <c r="G432" s="304"/>
      <c r="H432" s="304"/>
      <c r="I432" s="5"/>
      <c r="J432" s="5"/>
      <c r="K432" s="5"/>
      <c r="L432" s="304"/>
      <c r="M432" s="304"/>
    </row>
  </sheetData>
  <mergeCells count="313">
    <mergeCell ref="G431:H432"/>
    <mergeCell ref="L428:M428"/>
    <mergeCell ref="L431:M432"/>
    <mergeCell ref="K3:M3"/>
    <mergeCell ref="K2:M2"/>
    <mergeCell ref="K1:M1"/>
    <mergeCell ref="K5:M5"/>
    <mergeCell ref="K6:M6"/>
    <mergeCell ref="E8:L8"/>
    <mergeCell ref="G402:L403"/>
    <mergeCell ref="E13:K13"/>
    <mergeCell ref="E12:L12"/>
    <mergeCell ref="E88:L88"/>
    <mergeCell ref="E182:L182"/>
    <mergeCell ref="F281:L281"/>
    <mergeCell ref="M172:M177"/>
    <mergeCell ref="M272:M277"/>
    <mergeCell ref="M188:M193"/>
    <mergeCell ref="M77:M79"/>
    <mergeCell ref="G77:G84"/>
    <mergeCell ref="L81:L84"/>
    <mergeCell ref="E77:E79"/>
    <mergeCell ref="E172:E178"/>
    <mergeCell ref="G172:G178"/>
    <mergeCell ref="M53:M64"/>
    <mergeCell ref="M15:M17"/>
    <mergeCell ref="I16:I17"/>
    <mergeCell ref="J16:K16"/>
    <mergeCell ref="D160:D165"/>
    <mergeCell ref="E160:E165"/>
    <mergeCell ref="G160:G165"/>
    <mergeCell ref="H161:H165"/>
    <mergeCell ref="H155:H159"/>
    <mergeCell ref="D154:D159"/>
    <mergeCell ref="D115:D120"/>
    <mergeCell ref="E115:E120"/>
    <mergeCell ref="M115:M120"/>
    <mergeCell ref="D121:D125"/>
    <mergeCell ref="E121:E125"/>
    <mergeCell ref="M121:M125"/>
    <mergeCell ref="D126:D130"/>
    <mergeCell ref="E126:E130"/>
    <mergeCell ref="M126:M130"/>
    <mergeCell ref="G115:G120"/>
    <mergeCell ref="G121:G130"/>
    <mergeCell ref="G218:G223"/>
    <mergeCell ref="G212:G217"/>
    <mergeCell ref="G206:G211"/>
    <mergeCell ref="G200:G205"/>
    <mergeCell ref="D200:D205"/>
    <mergeCell ref="E200:E205"/>
    <mergeCell ref="D194:D199"/>
    <mergeCell ref="E194:E199"/>
    <mergeCell ref="D172:D178"/>
    <mergeCell ref="M200:M205"/>
    <mergeCell ref="D206:D211"/>
    <mergeCell ref="E206:E211"/>
    <mergeCell ref="M206:M211"/>
    <mergeCell ref="D212:D217"/>
    <mergeCell ref="E212:E217"/>
    <mergeCell ref="M212:M217"/>
    <mergeCell ref="H178:L178"/>
    <mergeCell ref="M372:M374"/>
    <mergeCell ref="E350:E355"/>
    <mergeCell ref="D350:D355"/>
    <mergeCell ref="G350:G355"/>
    <mergeCell ref="M350:M355"/>
    <mergeCell ref="D338:D343"/>
    <mergeCell ref="E338:E343"/>
    <mergeCell ref="M338:M343"/>
    <mergeCell ref="G338:G343"/>
    <mergeCell ref="G344:G349"/>
    <mergeCell ref="E344:E349"/>
    <mergeCell ref="D344:D349"/>
    <mergeCell ref="M344:M349"/>
    <mergeCell ref="D287:D298"/>
    <mergeCell ref="E287:E298"/>
    <mergeCell ref="M287:M298"/>
    <mergeCell ref="M375:M380"/>
    <mergeCell ref="H376:H380"/>
    <mergeCell ref="G368:G371"/>
    <mergeCell ref="M368:M371"/>
    <mergeCell ref="D362:D367"/>
    <mergeCell ref="E362:E367"/>
    <mergeCell ref="M362:M367"/>
    <mergeCell ref="G362:G367"/>
    <mergeCell ref="D356:D361"/>
    <mergeCell ref="E356:E361"/>
    <mergeCell ref="G356:G361"/>
    <mergeCell ref="M356:M361"/>
    <mergeCell ref="D368:D371"/>
    <mergeCell ref="E368:E371"/>
    <mergeCell ref="D372:D374"/>
    <mergeCell ref="E372:E374"/>
    <mergeCell ref="G372:G374"/>
    <mergeCell ref="E375:E380"/>
    <mergeCell ref="D375:D380"/>
    <mergeCell ref="G375:G380"/>
    <mergeCell ref="M393:M398"/>
    <mergeCell ref="D393:D398"/>
    <mergeCell ref="E393:E398"/>
    <mergeCell ref="G393:G398"/>
    <mergeCell ref="M381:M386"/>
    <mergeCell ref="D387:D392"/>
    <mergeCell ref="E387:E392"/>
    <mergeCell ref="G387:G392"/>
    <mergeCell ref="M387:M392"/>
    <mergeCell ref="D381:D386"/>
    <mergeCell ref="E381:E386"/>
    <mergeCell ref="G381:G386"/>
    <mergeCell ref="M299:M302"/>
    <mergeCell ref="D299:D303"/>
    <mergeCell ref="K302:K303"/>
    <mergeCell ref="M284:M286"/>
    <mergeCell ref="D284:D286"/>
    <mergeCell ref="E284:E286"/>
    <mergeCell ref="F284:F286"/>
    <mergeCell ref="G284:G286"/>
    <mergeCell ref="I284:L284"/>
    <mergeCell ref="M314:M319"/>
    <mergeCell ref="D304:D309"/>
    <mergeCell ref="E304:E309"/>
    <mergeCell ref="M304:M313"/>
    <mergeCell ref="D310:D313"/>
    <mergeCell ref="E310:E313"/>
    <mergeCell ref="G314:G319"/>
    <mergeCell ref="G310:G313"/>
    <mergeCell ref="G304:G309"/>
    <mergeCell ref="M334:M337"/>
    <mergeCell ref="I334:L334"/>
    <mergeCell ref="E330:L330"/>
    <mergeCell ref="I335:I337"/>
    <mergeCell ref="J335:K335"/>
    <mergeCell ref="J336:J337"/>
    <mergeCell ref="K336:K337"/>
    <mergeCell ref="M320:M326"/>
    <mergeCell ref="E334:E337"/>
    <mergeCell ref="F334:F337"/>
    <mergeCell ref="G334:G337"/>
    <mergeCell ref="H334:H337"/>
    <mergeCell ref="E320:E326"/>
    <mergeCell ref="G320:G326"/>
    <mergeCell ref="H320:L326"/>
    <mergeCell ref="D328:M328"/>
    <mergeCell ref="I285:I286"/>
    <mergeCell ref="J285:K285"/>
    <mergeCell ref="L285:L286"/>
    <mergeCell ref="D272:D277"/>
    <mergeCell ref="G262:G271"/>
    <mergeCell ref="E272:E277"/>
    <mergeCell ref="G272:G277"/>
    <mergeCell ref="D320:D326"/>
    <mergeCell ref="L335:L337"/>
    <mergeCell ref="H284:H286"/>
    <mergeCell ref="G287:G298"/>
    <mergeCell ref="D314:D319"/>
    <mergeCell ref="E314:E319"/>
    <mergeCell ref="E299:E303"/>
    <mergeCell ref="G299:G303"/>
    <mergeCell ref="D251:D256"/>
    <mergeCell ref="E251:E256"/>
    <mergeCell ref="G251:G256"/>
    <mergeCell ref="M251:M256"/>
    <mergeCell ref="D268:D271"/>
    <mergeCell ref="E268:E271"/>
    <mergeCell ref="M262:M267"/>
    <mergeCell ref="G257:G261"/>
    <mergeCell ref="M257:M261"/>
    <mergeCell ref="E257:E261"/>
    <mergeCell ref="D257:D261"/>
    <mergeCell ref="D262:D267"/>
    <mergeCell ref="E262:E267"/>
    <mergeCell ref="D241:D246"/>
    <mergeCell ref="E241:E246"/>
    <mergeCell ref="G241:G246"/>
    <mergeCell ref="M241:M246"/>
    <mergeCell ref="G247:G250"/>
    <mergeCell ref="D218:D223"/>
    <mergeCell ref="E218:E223"/>
    <mergeCell ref="M218:M223"/>
    <mergeCell ref="D231:D236"/>
    <mergeCell ref="E231:E236"/>
    <mergeCell ref="M231:M236"/>
    <mergeCell ref="G224:G230"/>
    <mergeCell ref="E224:E230"/>
    <mergeCell ref="D224:D230"/>
    <mergeCell ref="M224:M230"/>
    <mergeCell ref="D247:D250"/>
    <mergeCell ref="E247:E250"/>
    <mergeCell ref="M247:M250"/>
    <mergeCell ref="H230:L230"/>
    <mergeCell ref="D237:D240"/>
    <mergeCell ref="E237:E240"/>
    <mergeCell ref="G237:G240"/>
    <mergeCell ref="M237:M240"/>
    <mergeCell ref="G231:G236"/>
    <mergeCell ref="M194:M199"/>
    <mergeCell ref="J186:K186"/>
    <mergeCell ref="L186:L187"/>
    <mergeCell ref="D188:D193"/>
    <mergeCell ref="E188:E193"/>
    <mergeCell ref="G188:G193"/>
    <mergeCell ref="E185:E187"/>
    <mergeCell ref="F185:F187"/>
    <mergeCell ref="G185:G187"/>
    <mergeCell ref="I185:L185"/>
    <mergeCell ref="M185:M187"/>
    <mergeCell ref="G194:G199"/>
    <mergeCell ref="M166:M171"/>
    <mergeCell ref="D131:D136"/>
    <mergeCell ref="M131:M136"/>
    <mergeCell ref="D137:D142"/>
    <mergeCell ref="E137:E142"/>
    <mergeCell ref="M137:M142"/>
    <mergeCell ref="D143:D148"/>
    <mergeCell ref="E143:E148"/>
    <mergeCell ref="M143:M148"/>
    <mergeCell ref="G131:G142"/>
    <mergeCell ref="G143:G148"/>
    <mergeCell ref="E131:E136"/>
    <mergeCell ref="D149:D153"/>
    <mergeCell ref="G149:G153"/>
    <mergeCell ref="M149:M153"/>
    <mergeCell ref="E149:E153"/>
    <mergeCell ref="K150:K153"/>
    <mergeCell ref="E154:E159"/>
    <mergeCell ref="G154:G159"/>
    <mergeCell ref="D166:D171"/>
    <mergeCell ref="E166:E171"/>
    <mergeCell ref="G166:G171"/>
    <mergeCell ref="M154:M165"/>
    <mergeCell ref="M112:M114"/>
    <mergeCell ref="D100:D105"/>
    <mergeCell ref="E100:E105"/>
    <mergeCell ref="D106:D111"/>
    <mergeCell ref="E106:E111"/>
    <mergeCell ref="G94:G111"/>
    <mergeCell ref="M100:M105"/>
    <mergeCell ref="L95:L99"/>
    <mergeCell ref="D94:D99"/>
    <mergeCell ref="E94:E99"/>
    <mergeCell ref="M94:M99"/>
    <mergeCell ref="D112:D114"/>
    <mergeCell ref="E112:E114"/>
    <mergeCell ref="G112:G114"/>
    <mergeCell ref="M106:M111"/>
    <mergeCell ref="M80:M84"/>
    <mergeCell ref="E91:E93"/>
    <mergeCell ref="F91:F93"/>
    <mergeCell ref="G91:G93"/>
    <mergeCell ref="H91:H93"/>
    <mergeCell ref="I91:L91"/>
    <mergeCell ref="M65:M70"/>
    <mergeCell ref="E65:E70"/>
    <mergeCell ref="D71:D76"/>
    <mergeCell ref="G71:G76"/>
    <mergeCell ref="E71:E76"/>
    <mergeCell ref="D65:D70"/>
    <mergeCell ref="M71:M76"/>
    <mergeCell ref="G65:G70"/>
    <mergeCell ref="D77:D79"/>
    <mergeCell ref="J92:K92"/>
    <mergeCell ref="M91:M93"/>
    <mergeCell ref="G38:G43"/>
    <mergeCell ref="E44:E46"/>
    <mergeCell ref="E47:E52"/>
    <mergeCell ref="G36:G37"/>
    <mergeCell ref="D36:D43"/>
    <mergeCell ref="D47:D52"/>
    <mergeCell ref="G47:G52"/>
    <mergeCell ref="D80:D84"/>
    <mergeCell ref="E80:E84"/>
    <mergeCell ref="G44:G46"/>
    <mergeCell ref="I15:L15"/>
    <mergeCell ref="E15:E17"/>
    <mergeCell ref="F15:F17"/>
    <mergeCell ref="G15:G17"/>
    <mergeCell ref="H15:H17"/>
    <mergeCell ref="D44:D46"/>
    <mergeCell ref="G53:G58"/>
    <mergeCell ref="M18:M52"/>
    <mergeCell ref="E59:E64"/>
    <mergeCell ref="D59:D64"/>
    <mergeCell ref="G59:G64"/>
    <mergeCell ref="H60:H64"/>
    <mergeCell ref="L60:L64"/>
    <mergeCell ref="D18:D26"/>
    <mergeCell ref="E18:E26"/>
    <mergeCell ref="D27:D35"/>
    <mergeCell ref="E27:E35"/>
    <mergeCell ref="G27:G29"/>
    <mergeCell ref="G30:G35"/>
    <mergeCell ref="G18:G20"/>
    <mergeCell ref="G21:G26"/>
    <mergeCell ref="D53:D58"/>
    <mergeCell ref="E53:E58"/>
    <mergeCell ref="E36:E43"/>
    <mergeCell ref="G419:G420"/>
    <mergeCell ref="H419:M419"/>
    <mergeCell ref="G405:G406"/>
    <mergeCell ref="I405:L405"/>
    <mergeCell ref="G408:G409"/>
    <mergeCell ref="H408:H409"/>
    <mergeCell ref="I408:I409"/>
    <mergeCell ref="J408:J409"/>
    <mergeCell ref="K408:K409"/>
    <mergeCell ref="L408:L409"/>
    <mergeCell ref="G411:G412"/>
    <mergeCell ref="H411:H412"/>
    <mergeCell ref="I411:I412"/>
    <mergeCell ref="J411:J412"/>
    <mergeCell ref="K411:K412"/>
    <mergeCell ref="L411:L412"/>
  </mergeCells>
  <phoneticPr fontId="1" type="noConversion"/>
  <pageMargins left="0" right="0" top="0" bottom="0" header="0" footer="0"/>
  <pageSetup paperSize="9" scale="65" fitToHeight="0" orientation="portrait" r:id="rId1"/>
  <rowBreaks count="4" manualBreakCount="4">
    <brk id="142" min="3" max="12" man="1"/>
    <brk id="211" min="3" max="12" man="1"/>
    <brk id="261" min="3" max="12" man="1"/>
    <brk id="392" min="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Отрощенко Сергій Володимирович</cp:lastModifiedBy>
  <cp:lastPrinted>2024-04-18T06:51:08Z</cp:lastPrinted>
  <dcterms:created xsi:type="dcterms:W3CDTF">2015-06-05T18:17:20Z</dcterms:created>
  <dcterms:modified xsi:type="dcterms:W3CDTF">2024-04-30T13:49:50Z</dcterms:modified>
</cp:coreProperties>
</file>