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'2021'!$A$1:$J$76</definedName>
  </definedNames>
  <calcPr fullCalcOnLoad="1"/>
</workbook>
</file>

<file path=xl/sharedStrings.xml><?xml version="1.0" encoding="utf-8"?>
<sst xmlns="http://schemas.openxmlformats.org/spreadsheetml/2006/main" count="140" uniqueCount="140">
  <si>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</si>
  <si>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</si>
  <si>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</si>
  <si>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</si>
  <si>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</si>
  <si>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</si>
  <si>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</si>
  <si>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</si>
  <si>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</si>
  <si>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</si>
  <si>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</si>
  <si>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</si>
  <si>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</si>
  <si>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</si>
  <si>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</si>
  <si>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</si>
  <si>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</si>
  <si>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</si>
  <si>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</si>
  <si>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</si>
  <si>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</si>
  <si>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</si>
  <si>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</si>
  <si>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</si>
  <si>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</si>
  <si>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</si>
  <si>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</si>
  <si>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</si>
  <si>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</si>
  <si>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</si>
  <si>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</si>
  <si>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</si>
  <si>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</si>
  <si>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</si>
  <si>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</si>
  <si>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</si>
  <si>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</si>
  <si>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</si>
  <si>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</si>
  <si>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</si>
  <si>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</si>
  <si>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</si>
  <si>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</si>
  <si>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</si>
  <si>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</si>
  <si>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</si>
  <si>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</si>
  <si>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</si>
  <si>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</si>
  <si>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</si>
  <si>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</si>
  <si>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</si>
  <si>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</si>
  <si>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</si>
  <si>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</si>
  <si>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</si>
  <si>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</si>
  <si>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</si>
  <si>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</si>
  <si>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</si>
  <si>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</si>
  <si>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</si>
  <si>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</si>
  <si>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</si>
  <si>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</si>
  <si>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</si>
  <si>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</si>
  <si>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</si>
  <si>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</si>
  <si>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</si>
  <si>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</si>
  <si>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</si>
  <si>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</si>
  <si>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</si>
  <si>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</si>
  <si>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</si>
  <si>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</si>
  <si>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</si>
  <si>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</si>
  <si>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</si>
  <si>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</si>
  <si>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</si>
  <si>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</si>
  <si>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</si>
  <si>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</si>
  <si>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</si>
  <si>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</si>
  <si>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</si>
  <si>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</si>
  <si>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</si>
  <si>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</si>
  <si>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</si>
  <si>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</si>
  <si>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</si>
  <si>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</si>
  <si>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</si>
  <si>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</si>
  <si>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</si>
  <si>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</si>
  <si>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</si>
  <si>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</si>
  <si>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21081800</t>
  </si>
  <si>
    <t>21082400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</si>
  <si>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</si>
  <si>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</si>
  <si>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</si>
  <si>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</si>
  <si>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22130000</t>
  </si>
  <si>
    <t>Орендна плата за водні об"єкти</t>
  </si>
  <si>
    <t>41040400</t>
  </si>
  <si>
    <t xml:space="preserve">Інші дотації з місцевого бюджету </t>
  </si>
  <si>
    <t>41057700</t>
  </si>
  <si>
    <t xml:space="preserve">Субвенція з місцевого бюджету на виконання окремих заходів з реалізації соціального проекту  "Активні парки - локації здорової України"  за рахунок відповідної субвенції з державного бюджету </t>
  </si>
  <si>
    <t>41059000</t>
  </si>
  <si>
    <t xml:space="preserve"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 </t>
  </si>
  <si>
    <t>14021900   14031900</t>
  </si>
  <si>
    <t xml:space="preserve">Уточнений бюджет  на 2023 рік </t>
  </si>
  <si>
    <t xml:space="preserve">Уточнений бюджет   на 2023 рік </t>
  </si>
  <si>
    <t>Плата за надання  адміністративних послуг</t>
  </si>
  <si>
    <t>41050400</t>
  </si>
  <si>
    <t>41050500</t>
  </si>
  <si>
    <t>41050600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</si>
  <si>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</si>
  <si>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</si>
  <si>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</si>
  <si>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</si>
  <si>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</si>
  <si>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Керуючий справами виконавчого комітету </t>
  </si>
  <si>
    <t>21081700</t>
  </si>
  <si>
    <t xml:space="preserve">24030000, 24060300, 24062100 </t>
  </si>
  <si>
    <t>Звіт про виконання загального та спеціального фонду бюджету Хмельницької міської територіальної громади за   2023 рік</t>
  </si>
  <si>
    <t>Виконано  за    2023 рік</t>
  </si>
  <si>
    <t xml:space="preserve">Виконано за    2023 рік </t>
  </si>
  <si>
    <t xml:space="preserve">Разом виконання по загальному та спеціальному фондах за  2023 рік </t>
  </si>
  <si>
    <t>% виконання до уточненого плану за   2023 рік</t>
  </si>
  <si>
    <t>% виконання до уточненого  плану за  2023 рік</t>
  </si>
  <si>
    <t xml:space="preserve">Юлія САБІЙ </t>
  </si>
  <si>
    <t xml:space="preserve">Сергій ЯМЧУК </t>
  </si>
  <si>
    <t xml:space="preserve">       Начальник фінансового управління</t>
  </si>
  <si>
    <t>від "22. 02. 2024 року №228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</si>
</sst>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"/>
    <numFmt numFmtId="199" formatCode="0.0"/>
    <numFmt numFmtId="200" formatCode="[$-422]d\ mmmm\ yyyy&quot; р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0"/>
    </font>
    <font>
      <b/>
      <sz val="16"/>
      <color theme="1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8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8" fontId="34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8" fontId="35" fillId="0" borderId="11" xfId="0" applyNumberFormat="1" applyFont="1" applyFill="1" applyBorder="1" applyAlignment="1" applyProtection="1">
      <alignment vertical="center"/>
      <protection/>
    </xf>
    <xf numFmtId="198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8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8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9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8" fontId="44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8" fontId="44" fillId="0" borderId="16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9" fontId="3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vertical="center" wrapText="1"/>
      <protection/>
    </xf>
    <xf numFmtId="4" fontId="35" fillId="0" borderId="18" xfId="0" applyNumberFormat="1" applyFont="1" applyFill="1" applyBorder="1" applyAlignment="1" applyProtection="1">
      <alignment vertical="center"/>
      <protection/>
    </xf>
    <xf numFmtId="198" fontId="37" fillId="0" borderId="18" xfId="0" applyNumberFormat="1" applyFont="1" applyFill="1" applyBorder="1" applyAlignment="1" applyProtection="1">
      <alignment vertical="center"/>
      <protection/>
    </xf>
    <xf numFmtId="3" fontId="35" fillId="0" borderId="14" xfId="0" applyNumberFormat="1" applyFont="1" applyFill="1" applyBorder="1" applyAlignment="1" applyProtection="1">
      <alignment horizontal="center" vertical="center" wrapText="1"/>
      <protection/>
    </xf>
    <xf numFmtId="198" fontId="43" fillId="0" borderId="16" xfId="0" applyNumberFormat="1" applyFont="1" applyFill="1" applyBorder="1" applyAlignment="1" applyProtection="1">
      <alignment vertical="center"/>
      <protection/>
    </xf>
    <xf numFmtId="198" fontId="4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9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0" zoomScaleNormal="70" zoomScalePageLayoutView="0" workbookViewId="0" topLeftCell="A1">
      <pane ySplit="7" topLeftCell="A66" activePane="bottomLeft" state="frozen"/>
      <selection pane="topLeft" activeCell="A1" sqref="A1"/>
      <selection pane="bottomLeft" activeCell="A4" sqref="A4:J4"/>
    </sheetView>
  </sheetViews>
  <sheetFormatPr defaultColWidth="9.140625" defaultRowHeight="12.75"/>
  <cols>
    <col min="1" max="1" width="13.140625" style="7" customWidth="1"/>
    <col min="2" max="2" width="70.8515625" style="7" customWidth="1"/>
    <col min="3" max="3" width="22.28125" style="7" bestFit="1" customWidth="1"/>
    <col min="4" max="4" width="20.8515625" style="7" customWidth="1"/>
    <col min="5" max="5" width="13.00390625" style="7" hidden="1" customWidth="1"/>
    <col min="6" max="6" width="16.421875" style="7" customWidth="1"/>
    <col min="7" max="7" width="18.57421875" style="7" customWidth="1"/>
    <col min="8" max="8" width="19.8515625" style="7" customWidth="1"/>
    <col min="9" max="9" width="16.28125" style="7" customWidth="1"/>
    <col min="10" max="10" width="21.00390625" style="7" customWidth="1"/>
    <col min="11" max="16384" width="9.140625" style="3" customWidth="1"/>
  </cols>
  <sheetData>
    <row r="1" spans="1:10" ht="20.25">
      <c r="A1" s="58"/>
      <c r="B1" s="58"/>
      <c r="C1" s="57" t="s">
        <v>59</v>
      </c>
      <c r="D1" s="57"/>
      <c r="E1" s="57"/>
      <c r="F1" s="57"/>
      <c r="G1" s="57"/>
      <c r="H1" s="57"/>
      <c r="I1" s="57"/>
      <c r="J1" s="57"/>
    </row>
    <row r="2" spans="1:10" ht="20.25">
      <c r="A2" s="58"/>
      <c r="B2" s="58"/>
      <c r="C2" s="57" t="s">
        <v>16</v>
      </c>
      <c r="D2" s="57"/>
      <c r="E2" s="57"/>
      <c r="F2" s="57"/>
      <c r="G2" s="57"/>
      <c r="H2" s="57"/>
      <c r="I2" s="57"/>
      <c r="J2" s="57"/>
    </row>
    <row r="3" spans="1:10" ht="42" customHeight="1">
      <c r="A3" s="58"/>
      <c r="B3" s="58"/>
      <c r="C3" s="57" t="s">
        <v>139</v>
      </c>
      <c r="D3" s="57"/>
      <c r="E3" s="57"/>
      <c r="F3" s="57"/>
      <c r="G3" s="57"/>
      <c r="H3" s="57"/>
      <c r="I3" s="57"/>
      <c r="J3" s="57"/>
    </row>
    <row r="4" spans="1:10" ht="43.5" customHeight="1">
      <c r="A4" s="63" t="s">
        <v>130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1" thickBot="1">
      <c r="A5" s="11" t="s">
        <v>55</v>
      </c>
      <c r="B5" s="11"/>
      <c r="C5" s="11"/>
      <c r="D5" s="11"/>
      <c r="E5" s="11"/>
      <c r="F5" s="11"/>
      <c r="H5" s="11"/>
      <c r="I5" s="6" t="s">
        <v>25</v>
      </c>
      <c r="J5" s="11"/>
    </row>
    <row r="6" spans="1:10" ht="23.25" customHeight="1">
      <c r="A6" s="59" t="s">
        <v>5</v>
      </c>
      <c r="B6" s="65" t="s">
        <v>35</v>
      </c>
      <c r="C6" s="64" t="s">
        <v>56</v>
      </c>
      <c r="D6" s="64"/>
      <c r="E6" s="64"/>
      <c r="F6" s="64"/>
      <c r="G6" s="61" t="s">
        <v>57</v>
      </c>
      <c r="H6" s="61"/>
      <c r="I6" s="61"/>
      <c r="J6" s="18"/>
    </row>
    <row r="7" spans="1:10" ht="119.25" customHeight="1">
      <c r="A7" s="60"/>
      <c r="B7" s="66"/>
      <c r="C7" s="1" t="s">
        <v>116</v>
      </c>
      <c r="D7" s="1" t="s">
        <v>131</v>
      </c>
      <c r="E7" s="1" t="s">
        <v>26</v>
      </c>
      <c r="F7" s="1" t="s">
        <v>134</v>
      </c>
      <c r="G7" s="1" t="s">
        <v>117</v>
      </c>
      <c r="H7" s="1" t="s">
        <v>132</v>
      </c>
      <c r="I7" s="1" t="s">
        <v>135</v>
      </c>
      <c r="J7" s="19" t="s">
        <v>133</v>
      </c>
    </row>
    <row r="8" spans="1:10" s="4" customFormat="1" ht="18.75">
      <c r="A8" s="20">
        <v>10000000</v>
      </c>
      <c r="B8" s="21" t="s">
        <v>6</v>
      </c>
      <c r="C8" s="38">
        <f>SUM(C9,C15,C16,C23,C24,C25)</f>
        <v>3774066665</v>
      </c>
      <c r="D8" s="38">
        <f>SUM(D9,D15,D16,D23,D24,D25)</f>
        <v>3793305774.85</v>
      </c>
      <c r="E8" s="23">
        <v>91.8</v>
      </c>
      <c r="F8" s="40">
        <f>D8/C8*100</f>
        <v>100.50977133044363</v>
      </c>
      <c r="G8" s="38">
        <f>SUM(G25)</f>
        <v>1350000</v>
      </c>
      <c r="H8" s="38">
        <f>SUM(H25)</f>
        <v>2123603.27</v>
      </c>
      <c r="I8" s="40">
        <f>H8/G8*100</f>
        <v>157.30394592592594</v>
      </c>
      <c r="J8" s="41">
        <f aca="true" t="shared" si="0" ref="J8:J39">SUM(D8,H8)</f>
        <v>3795429378.12</v>
      </c>
    </row>
    <row r="9" spans="1:10" s="5" customFormat="1" ht="37.5">
      <c r="A9" s="20">
        <v>11000000</v>
      </c>
      <c r="B9" s="24" t="s">
        <v>19</v>
      </c>
      <c r="C9" s="38">
        <f>SUM(C10:C11)</f>
        <v>2681866665</v>
      </c>
      <c r="D9" s="38">
        <f>SUM(D10:D11)</f>
        <v>2592236602.15</v>
      </c>
      <c r="E9" s="23">
        <v>88.2</v>
      </c>
      <c r="F9" s="40">
        <f aca="true" t="shared" si="1" ref="F9:F71">D9/C9*100</f>
        <v>96.65792248288376</v>
      </c>
      <c r="G9" s="38"/>
      <c r="H9" s="38"/>
      <c r="I9" s="40"/>
      <c r="J9" s="41">
        <f t="shared" si="0"/>
        <v>2592236602.15</v>
      </c>
    </row>
    <row r="10" spans="1:10" ht="18.75">
      <c r="A10" s="20">
        <v>11010000</v>
      </c>
      <c r="B10" s="21" t="s">
        <v>31</v>
      </c>
      <c r="C10" s="38">
        <v>2680866665</v>
      </c>
      <c r="D10" s="38">
        <v>2593370231.3</v>
      </c>
      <c r="E10" s="22">
        <v>106.6</v>
      </c>
      <c r="F10" s="40">
        <f t="shared" si="1"/>
        <v>96.7362631330268</v>
      </c>
      <c r="G10" s="38"/>
      <c r="H10" s="38"/>
      <c r="I10" s="40"/>
      <c r="J10" s="41">
        <f t="shared" si="0"/>
        <v>2593370231.3</v>
      </c>
    </row>
    <row r="11" spans="1:10" ht="39.75" customHeight="1">
      <c r="A11" s="20">
        <v>11020000</v>
      </c>
      <c r="B11" s="21" t="s">
        <v>58</v>
      </c>
      <c r="C11" s="38">
        <v>1000000</v>
      </c>
      <c r="D11" s="38">
        <v>-1133629.15</v>
      </c>
      <c r="E11" s="22">
        <v>80.7</v>
      </c>
      <c r="F11" s="40">
        <f t="shared" si="1"/>
        <v>-113.362915</v>
      </c>
      <c r="G11" s="38"/>
      <c r="H11" s="38"/>
      <c r="I11" s="40"/>
      <c r="J11" s="41">
        <f t="shared" si="0"/>
        <v>-1133629.15</v>
      </c>
    </row>
    <row r="12" spans="1:10" s="5" customFormat="1" ht="1.5" customHeight="1" hidden="1">
      <c r="A12" s="25" t="s">
        <v>12</v>
      </c>
      <c r="B12" s="24" t="s">
        <v>20</v>
      </c>
      <c r="C12" s="39">
        <f aca="true" t="shared" si="2" ref="C12:H12">SUM(C13:C14)</f>
        <v>0</v>
      </c>
      <c r="D12" s="39">
        <f>SUM(D13:D14)</f>
        <v>0</v>
      </c>
      <c r="E12" s="23">
        <f t="shared" si="2"/>
        <v>103.8</v>
      </c>
      <c r="F12" s="40" t="e">
        <f t="shared" si="1"/>
        <v>#DIV/0!</v>
      </c>
      <c r="G12" s="38">
        <f t="shared" si="2"/>
        <v>0</v>
      </c>
      <c r="H12" s="38">
        <f t="shared" si="2"/>
        <v>0</v>
      </c>
      <c r="I12" s="40"/>
      <c r="J12" s="41">
        <f t="shared" si="0"/>
        <v>0</v>
      </c>
    </row>
    <row r="13" spans="1:10" ht="18.75" hidden="1">
      <c r="A13" s="25" t="s">
        <v>21</v>
      </c>
      <c r="B13" s="24" t="s">
        <v>22</v>
      </c>
      <c r="C13" s="38"/>
      <c r="D13" s="38">
        <v>0</v>
      </c>
      <c r="E13" s="22"/>
      <c r="F13" s="40" t="e">
        <f t="shared" si="1"/>
        <v>#DIV/0!</v>
      </c>
      <c r="G13" s="38"/>
      <c r="H13" s="38"/>
      <c r="I13" s="40"/>
      <c r="J13" s="41">
        <f t="shared" si="0"/>
        <v>0</v>
      </c>
    </row>
    <row r="14" spans="1:10" ht="18.75" hidden="1">
      <c r="A14" s="25" t="s">
        <v>27</v>
      </c>
      <c r="B14" s="24" t="s">
        <v>28</v>
      </c>
      <c r="C14" s="38"/>
      <c r="D14" s="38"/>
      <c r="E14" s="22">
        <v>103.8</v>
      </c>
      <c r="F14" s="40" t="e">
        <f t="shared" si="1"/>
        <v>#DIV/0!</v>
      </c>
      <c r="G14" s="38"/>
      <c r="H14" s="38"/>
      <c r="I14" s="40"/>
      <c r="J14" s="41">
        <f t="shared" si="0"/>
        <v>0</v>
      </c>
    </row>
    <row r="15" spans="1:10" ht="37.5">
      <c r="A15" s="25" t="s">
        <v>82</v>
      </c>
      <c r="B15" s="24" t="s">
        <v>83</v>
      </c>
      <c r="C15" s="38">
        <v>1200000</v>
      </c>
      <c r="D15" s="38">
        <v>954815.31</v>
      </c>
      <c r="E15" s="22"/>
      <c r="F15" s="40">
        <f t="shared" si="1"/>
        <v>79.5679425</v>
      </c>
      <c r="G15" s="38"/>
      <c r="H15" s="38"/>
      <c r="I15" s="40"/>
      <c r="J15" s="41">
        <f t="shared" si="0"/>
        <v>954815.31</v>
      </c>
    </row>
    <row r="16" spans="1:10" ht="19.5">
      <c r="A16" s="25" t="s">
        <v>71</v>
      </c>
      <c r="B16" s="26" t="s">
        <v>37</v>
      </c>
      <c r="C16" s="38">
        <f>SUM(C17:C22)</f>
        <v>760750000</v>
      </c>
      <c r="D16" s="38">
        <f>SUM(D17:D22)</f>
        <v>840352957.5799999</v>
      </c>
      <c r="E16" s="22">
        <v>168.4</v>
      </c>
      <c r="F16" s="40">
        <f t="shared" si="1"/>
        <v>110.4637472993756</v>
      </c>
      <c r="G16" s="38"/>
      <c r="H16" s="38"/>
      <c r="I16" s="40"/>
      <c r="J16" s="41">
        <f t="shared" si="0"/>
        <v>840352957.5799999</v>
      </c>
    </row>
    <row r="17" spans="1:10" ht="53.25" customHeight="1">
      <c r="A17" s="20" t="s">
        <v>43</v>
      </c>
      <c r="B17" s="24" t="s">
        <v>33</v>
      </c>
      <c r="C17" s="38">
        <v>60600000</v>
      </c>
      <c r="D17" s="38">
        <v>79876647.31</v>
      </c>
      <c r="E17" s="22"/>
      <c r="F17" s="40">
        <f t="shared" si="1"/>
        <v>131.80964902640264</v>
      </c>
      <c r="G17" s="38"/>
      <c r="H17" s="38"/>
      <c r="I17" s="40"/>
      <c r="J17" s="41">
        <f t="shared" si="0"/>
        <v>79876647.31</v>
      </c>
    </row>
    <row r="18" spans="1:10" ht="47.25" customHeight="1">
      <c r="A18" s="20" t="s">
        <v>44</v>
      </c>
      <c r="B18" s="24" t="s">
        <v>38</v>
      </c>
      <c r="C18" s="38">
        <v>196500000</v>
      </c>
      <c r="D18" s="38">
        <v>231555672.1</v>
      </c>
      <c r="E18" s="22"/>
      <c r="F18" s="40">
        <f t="shared" si="1"/>
        <v>117.84003669211197</v>
      </c>
      <c r="G18" s="38"/>
      <c r="H18" s="38"/>
      <c r="I18" s="40"/>
      <c r="J18" s="41">
        <f t="shared" si="0"/>
        <v>231555672.1</v>
      </c>
    </row>
    <row r="19" spans="1:10" ht="18.75">
      <c r="A19" s="25" t="s">
        <v>41</v>
      </c>
      <c r="B19" s="24" t="s">
        <v>39</v>
      </c>
      <c r="C19" s="38">
        <v>400000</v>
      </c>
      <c r="D19" s="38">
        <v>1462067.74</v>
      </c>
      <c r="E19" s="22"/>
      <c r="F19" s="40">
        <f t="shared" si="1"/>
        <v>365.516935</v>
      </c>
      <c r="G19" s="38"/>
      <c r="H19" s="38"/>
      <c r="I19" s="40"/>
      <c r="J19" s="41">
        <f t="shared" si="0"/>
        <v>1462067.74</v>
      </c>
    </row>
    <row r="20" spans="1:10" ht="45" customHeight="1">
      <c r="A20" s="20" t="s">
        <v>42</v>
      </c>
      <c r="B20" s="24" t="s">
        <v>40</v>
      </c>
      <c r="C20" s="38">
        <v>1500000</v>
      </c>
      <c r="D20" s="38">
        <v>2103949.04</v>
      </c>
      <c r="E20" s="22"/>
      <c r="F20" s="40">
        <f t="shared" si="1"/>
        <v>140.26326933333334</v>
      </c>
      <c r="G20" s="38"/>
      <c r="H20" s="38"/>
      <c r="I20" s="40"/>
      <c r="J20" s="41">
        <f t="shared" si="0"/>
        <v>2103949.04</v>
      </c>
    </row>
    <row r="21" spans="1:10" ht="18.75">
      <c r="A21" s="20">
        <v>1802000</v>
      </c>
      <c r="B21" s="24" t="s">
        <v>84</v>
      </c>
      <c r="C21" s="38">
        <v>250000</v>
      </c>
      <c r="D21" s="38">
        <v>253488.5</v>
      </c>
      <c r="E21" s="22"/>
      <c r="F21" s="40">
        <f t="shared" si="1"/>
        <v>101.3954</v>
      </c>
      <c r="G21" s="38"/>
      <c r="H21" s="38"/>
      <c r="I21" s="40"/>
      <c r="J21" s="41">
        <f t="shared" si="0"/>
        <v>253488.5</v>
      </c>
    </row>
    <row r="22" spans="1:10" ht="42.75" customHeight="1">
      <c r="A22" s="20" t="s">
        <v>45</v>
      </c>
      <c r="B22" s="24" t="s">
        <v>96</v>
      </c>
      <c r="C22" s="38">
        <v>501500000</v>
      </c>
      <c r="D22" s="38">
        <v>525101132.89</v>
      </c>
      <c r="E22" s="22"/>
      <c r="F22" s="40">
        <f t="shared" si="1"/>
        <v>104.70610825324027</v>
      </c>
      <c r="G22" s="38"/>
      <c r="H22" s="38"/>
      <c r="I22" s="40"/>
      <c r="J22" s="41">
        <f t="shared" si="0"/>
        <v>525101132.89</v>
      </c>
    </row>
    <row r="23" spans="1:10" ht="37.5">
      <c r="A23" s="20">
        <v>14040000</v>
      </c>
      <c r="B23" s="27" t="s">
        <v>48</v>
      </c>
      <c r="C23" s="38">
        <v>250250000</v>
      </c>
      <c r="D23" s="38">
        <v>266839791.5</v>
      </c>
      <c r="E23" s="22"/>
      <c r="F23" s="40">
        <f t="shared" si="1"/>
        <v>106.62928731268731</v>
      </c>
      <c r="G23" s="38"/>
      <c r="H23" s="38"/>
      <c r="I23" s="40"/>
      <c r="J23" s="41">
        <f t="shared" si="0"/>
        <v>266839791.5</v>
      </c>
    </row>
    <row r="24" spans="1:10" ht="54.75" customHeight="1">
      <c r="A24" s="54" t="s">
        <v>115</v>
      </c>
      <c r="B24" s="27" t="s">
        <v>60</v>
      </c>
      <c r="C24" s="38">
        <v>80000000</v>
      </c>
      <c r="D24" s="38">
        <v>92921608.31</v>
      </c>
      <c r="E24" s="22"/>
      <c r="F24" s="40">
        <f t="shared" si="1"/>
        <v>116.1520103875</v>
      </c>
      <c r="G24" s="38"/>
      <c r="H24" s="38"/>
      <c r="I24" s="40"/>
      <c r="J24" s="41">
        <f t="shared" si="0"/>
        <v>92921608.31</v>
      </c>
    </row>
    <row r="25" spans="1:10" ht="18.75">
      <c r="A25" s="20">
        <v>19010000</v>
      </c>
      <c r="B25" s="27" t="s">
        <v>29</v>
      </c>
      <c r="C25" s="38"/>
      <c r="D25" s="38"/>
      <c r="E25" s="22"/>
      <c r="F25" s="40"/>
      <c r="G25" s="38">
        <v>1350000</v>
      </c>
      <c r="H25" s="38">
        <v>2123603.27</v>
      </c>
      <c r="I25" s="40">
        <f>H25/G25*100</f>
        <v>157.30394592592594</v>
      </c>
      <c r="J25" s="41">
        <f t="shared" si="0"/>
        <v>2123603.27</v>
      </c>
    </row>
    <row r="26" spans="1:10" s="4" customFormat="1" ht="18.75">
      <c r="A26" s="25" t="s">
        <v>72</v>
      </c>
      <c r="B26" s="21" t="s">
        <v>7</v>
      </c>
      <c r="C26" s="38">
        <f>SUM(C27,C28,C29,C36,,C42)</f>
        <v>118535000</v>
      </c>
      <c r="D26" s="38">
        <f>SUM(D27,D28,D29,D36,,D42)</f>
        <v>121202252.08</v>
      </c>
      <c r="E26" s="38">
        <f>SUM(E27,E28,E29,E36,E39)</f>
        <v>325.6</v>
      </c>
      <c r="F26" s="40">
        <f t="shared" si="1"/>
        <v>102.25018102670099</v>
      </c>
      <c r="G26" s="38">
        <f>SUM(G42)</f>
        <v>199974778</v>
      </c>
      <c r="H26" s="38">
        <f>SUM(H42,H41)</f>
        <v>203882815.91</v>
      </c>
      <c r="I26" s="40">
        <f>H26/G26*100</f>
        <v>101.95426540741053</v>
      </c>
      <c r="J26" s="41">
        <f t="shared" si="0"/>
        <v>325085067.99</v>
      </c>
    </row>
    <row r="27" spans="1:10" ht="62.25" customHeight="1">
      <c r="A27" s="25" t="s">
        <v>1</v>
      </c>
      <c r="B27" s="28" t="s">
        <v>0</v>
      </c>
      <c r="C27" s="38">
        <v>1700000</v>
      </c>
      <c r="D27" s="38">
        <v>2826194.4</v>
      </c>
      <c r="E27" s="22">
        <v>31.3</v>
      </c>
      <c r="F27" s="40">
        <f t="shared" si="1"/>
        <v>166.2467294117647</v>
      </c>
      <c r="G27" s="38"/>
      <c r="H27" s="38"/>
      <c r="I27" s="40"/>
      <c r="J27" s="41">
        <f t="shared" si="0"/>
        <v>2826194.4</v>
      </c>
    </row>
    <row r="28" spans="1:10" ht="22.5" customHeight="1">
      <c r="A28" s="25" t="s">
        <v>61</v>
      </c>
      <c r="B28" s="28" t="s">
        <v>62</v>
      </c>
      <c r="C28" s="38">
        <v>32500000</v>
      </c>
      <c r="D28" s="38">
        <v>32500328.26</v>
      </c>
      <c r="E28" s="22"/>
      <c r="F28" s="40">
        <f t="shared" si="1"/>
        <v>100.00101003076924</v>
      </c>
      <c r="G28" s="38"/>
      <c r="H28" s="38"/>
      <c r="I28" s="40"/>
      <c r="J28" s="41">
        <f t="shared" si="0"/>
        <v>32500328.26</v>
      </c>
    </row>
    <row r="29" spans="1:10" ht="23.25" customHeight="1">
      <c r="A29" s="25" t="s">
        <v>73</v>
      </c>
      <c r="B29" s="24" t="s">
        <v>9</v>
      </c>
      <c r="C29" s="38">
        <f>SUM(C31:C35)</f>
        <v>23000000</v>
      </c>
      <c r="D29" s="38">
        <f>SUM(D30:D35)</f>
        <v>24608913.45</v>
      </c>
      <c r="E29" s="23">
        <v>110.4</v>
      </c>
      <c r="F29" s="40">
        <f t="shared" si="1"/>
        <v>106.9952758695652</v>
      </c>
      <c r="G29" s="38"/>
      <c r="H29" s="38"/>
      <c r="I29" s="40"/>
      <c r="J29" s="41">
        <f t="shared" si="0"/>
        <v>24608913.45</v>
      </c>
    </row>
    <row r="30" spans="1:10" ht="24" customHeight="1">
      <c r="A30" s="25" t="s">
        <v>85</v>
      </c>
      <c r="B30" s="24" t="s">
        <v>86</v>
      </c>
      <c r="C30" s="38"/>
      <c r="D30" s="38">
        <v>118954.39</v>
      </c>
      <c r="E30" s="23"/>
      <c r="F30" s="40"/>
      <c r="G30" s="38"/>
      <c r="H30" s="38"/>
      <c r="I30" s="40"/>
      <c r="J30" s="41">
        <f t="shared" si="0"/>
        <v>118954.39</v>
      </c>
    </row>
    <row r="31" spans="1:10" ht="77.25" customHeight="1">
      <c r="A31" s="20" t="s">
        <v>97</v>
      </c>
      <c r="B31" s="24" t="s">
        <v>32</v>
      </c>
      <c r="C31" s="38">
        <v>500000</v>
      </c>
      <c r="D31" s="38">
        <v>1190380.35</v>
      </c>
      <c r="E31" s="22">
        <v>83.8</v>
      </c>
      <c r="F31" s="40">
        <f t="shared" si="1"/>
        <v>238.07607000000002</v>
      </c>
      <c r="G31" s="38"/>
      <c r="H31" s="38"/>
      <c r="I31" s="40"/>
      <c r="J31" s="41">
        <f t="shared" si="0"/>
        <v>1190380.35</v>
      </c>
    </row>
    <row r="32" spans="1:10" ht="30.75" customHeight="1">
      <c r="A32" s="25" t="s">
        <v>4</v>
      </c>
      <c r="B32" s="24" t="s">
        <v>63</v>
      </c>
      <c r="C32" s="38">
        <v>7000000</v>
      </c>
      <c r="D32" s="38">
        <v>5611471.15</v>
      </c>
      <c r="E32" s="22"/>
      <c r="F32" s="40">
        <f t="shared" si="1"/>
        <v>80.16387357142858</v>
      </c>
      <c r="G32" s="38"/>
      <c r="H32" s="38"/>
      <c r="I32" s="40"/>
      <c r="J32" s="41">
        <f t="shared" si="0"/>
        <v>5611471.15</v>
      </c>
    </row>
    <row r="33" spans="1:10" ht="30.75" customHeight="1">
      <c r="A33" s="25" t="s">
        <v>128</v>
      </c>
      <c r="B33" s="24" t="s">
        <v>87</v>
      </c>
      <c r="C33" s="38">
        <v>15500000</v>
      </c>
      <c r="D33" s="38">
        <v>16772513.87</v>
      </c>
      <c r="E33" s="22"/>
      <c r="F33" s="40">
        <f t="shared" si="1"/>
        <v>108.20976690322578</v>
      </c>
      <c r="G33" s="38"/>
      <c r="H33" s="38"/>
      <c r="I33" s="40"/>
      <c r="J33" s="41">
        <f t="shared" si="0"/>
        <v>16772513.87</v>
      </c>
    </row>
    <row r="34" spans="1:10" ht="60.75" customHeight="1">
      <c r="A34" s="25" t="s">
        <v>101</v>
      </c>
      <c r="B34" s="24" t="s">
        <v>104</v>
      </c>
      <c r="C34" s="38"/>
      <c r="D34" s="38">
        <v>695797.12</v>
      </c>
      <c r="E34" s="22"/>
      <c r="F34" s="40"/>
      <c r="G34" s="38"/>
      <c r="H34" s="38"/>
      <c r="I34" s="40"/>
      <c r="J34" s="41">
        <f t="shared" si="0"/>
        <v>695797.12</v>
      </c>
    </row>
    <row r="35" spans="1:10" ht="88.5" customHeight="1">
      <c r="A35" s="25" t="s">
        <v>102</v>
      </c>
      <c r="B35" s="24" t="s">
        <v>105</v>
      </c>
      <c r="C35" s="38"/>
      <c r="D35" s="38">
        <v>219796.57</v>
      </c>
      <c r="E35" s="22"/>
      <c r="F35" s="40"/>
      <c r="G35" s="38"/>
      <c r="H35" s="38"/>
      <c r="I35" s="40"/>
      <c r="J35" s="41">
        <f t="shared" si="0"/>
        <v>219796.57</v>
      </c>
    </row>
    <row r="36" spans="1:10" s="5" customFormat="1" ht="40.5" customHeight="1">
      <c r="A36" s="25" t="s">
        <v>74</v>
      </c>
      <c r="B36" s="24" t="s">
        <v>8</v>
      </c>
      <c r="C36" s="38">
        <f>SUM(C37:C39)</f>
        <v>41835000</v>
      </c>
      <c r="D36" s="38">
        <f>SUM(D37:D40)</f>
        <v>52153547.33</v>
      </c>
      <c r="E36" s="23">
        <v>98.9</v>
      </c>
      <c r="F36" s="40">
        <f t="shared" si="1"/>
        <v>124.66486752719015</v>
      </c>
      <c r="G36" s="38"/>
      <c r="H36" s="38"/>
      <c r="I36" s="40"/>
      <c r="J36" s="41">
        <f t="shared" si="0"/>
        <v>52153547.33</v>
      </c>
    </row>
    <row r="37" spans="1:10" s="5" customFormat="1" ht="33.75" customHeight="1">
      <c r="A37" s="25" t="s">
        <v>88</v>
      </c>
      <c r="B37" s="24" t="s">
        <v>118</v>
      </c>
      <c r="C37" s="38">
        <v>27535000</v>
      </c>
      <c r="D37" s="38">
        <v>29233854.13</v>
      </c>
      <c r="E37" s="23"/>
      <c r="F37" s="40">
        <f t="shared" si="1"/>
        <v>106.16979891047758</v>
      </c>
      <c r="G37" s="38"/>
      <c r="H37" s="38"/>
      <c r="I37" s="40"/>
      <c r="J37" s="41">
        <f t="shared" si="0"/>
        <v>29233854.13</v>
      </c>
    </row>
    <row r="38" spans="1:10" ht="37.5">
      <c r="A38" s="25" t="s">
        <v>2</v>
      </c>
      <c r="B38" s="24" t="s">
        <v>14</v>
      </c>
      <c r="C38" s="38">
        <v>14000000</v>
      </c>
      <c r="D38" s="38">
        <v>22407019.78</v>
      </c>
      <c r="E38" s="22">
        <v>98.3</v>
      </c>
      <c r="F38" s="40">
        <f t="shared" si="1"/>
        <v>160.0501412857143</v>
      </c>
      <c r="G38" s="38"/>
      <c r="H38" s="38"/>
      <c r="I38" s="40"/>
      <c r="J38" s="41">
        <f t="shared" si="0"/>
        <v>22407019.78</v>
      </c>
    </row>
    <row r="39" spans="1:10" ht="27" customHeight="1">
      <c r="A39" s="25" t="s">
        <v>3</v>
      </c>
      <c r="B39" s="24" t="s">
        <v>17</v>
      </c>
      <c r="C39" s="38">
        <v>300000</v>
      </c>
      <c r="D39" s="38">
        <v>546396.42</v>
      </c>
      <c r="E39" s="22">
        <v>85</v>
      </c>
      <c r="F39" s="40">
        <f t="shared" si="1"/>
        <v>182.13214000000002</v>
      </c>
      <c r="G39" s="38"/>
      <c r="H39" s="38"/>
      <c r="I39" s="40"/>
      <c r="J39" s="41">
        <f t="shared" si="0"/>
        <v>546396.42</v>
      </c>
    </row>
    <row r="40" spans="1:10" ht="27" customHeight="1">
      <c r="A40" s="25" t="s">
        <v>107</v>
      </c>
      <c r="B40" s="24" t="s">
        <v>108</v>
      </c>
      <c r="C40" s="38"/>
      <c r="D40" s="38">
        <v>-33723</v>
      </c>
      <c r="E40" s="22"/>
      <c r="F40" s="40"/>
      <c r="G40" s="38"/>
      <c r="H40" s="38"/>
      <c r="I40" s="40"/>
      <c r="J40" s="41">
        <f aca="true" t="shared" si="3" ref="J40:J71">SUM(D40,H40)</f>
        <v>-33723</v>
      </c>
    </row>
    <row r="41" spans="1:10" ht="46.5" customHeight="1">
      <c r="A41" s="25" t="s">
        <v>94</v>
      </c>
      <c r="B41" s="24" t="s">
        <v>95</v>
      </c>
      <c r="C41" s="38"/>
      <c r="D41" s="38"/>
      <c r="E41" s="22"/>
      <c r="F41" s="40"/>
      <c r="G41" s="38"/>
      <c r="H41" s="38"/>
      <c r="I41" s="40"/>
      <c r="J41" s="41">
        <f t="shared" si="3"/>
        <v>0</v>
      </c>
    </row>
    <row r="42" spans="1:10" ht="18.75">
      <c r="A42" s="25" t="s">
        <v>75</v>
      </c>
      <c r="B42" s="24" t="s">
        <v>47</v>
      </c>
      <c r="C42" s="38">
        <f>SUM(C43:C46)</f>
        <v>19500000</v>
      </c>
      <c r="D42" s="38">
        <f>SUM(D43:D46)</f>
        <v>9113268.64</v>
      </c>
      <c r="E42" s="22">
        <v>585.9</v>
      </c>
      <c r="F42" s="40">
        <f t="shared" si="1"/>
        <v>46.734710974358975</v>
      </c>
      <c r="G42" s="38">
        <f>SUM(G43:G47)</f>
        <v>199974778</v>
      </c>
      <c r="H42" s="38">
        <f>SUM(H43:H47)</f>
        <v>203882815.91</v>
      </c>
      <c r="I42" s="40">
        <f>H42/G42*100</f>
        <v>101.95426540741053</v>
      </c>
      <c r="J42" s="41">
        <f t="shared" si="3"/>
        <v>212996084.55</v>
      </c>
    </row>
    <row r="43" spans="1:10" ht="69" customHeight="1">
      <c r="A43" s="20" t="s">
        <v>129</v>
      </c>
      <c r="B43" s="24" t="s">
        <v>10</v>
      </c>
      <c r="C43" s="38">
        <v>18000000</v>
      </c>
      <c r="D43" s="38">
        <v>6526316.01</v>
      </c>
      <c r="E43" s="22"/>
      <c r="F43" s="40">
        <f t="shared" si="1"/>
        <v>36.25731116666667</v>
      </c>
      <c r="G43" s="38"/>
      <c r="H43" s="38">
        <v>11037.51</v>
      </c>
      <c r="I43" s="40"/>
      <c r="J43" s="41">
        <f t="shared" si="3"/>
        <v>6537353.52</v>
      </c>
    </row>
    <row r="44" spans="1:10" ht="24" customHeight="1">
      <c r="A44" s="20">
        <v>24062200</v>
      </c>
      <c r="B44" s="24" t="s">
        <v>89</v>
      </c>
      <c r="C44" s="38">
        <v>1500000</v>
      </c>
      <c r="D44" s="38">
        <v>2586952.63</v>
      </c>
      <c r="E44" s="22"/>
      <c r="F44" s="40">
        <f t="shared" si="1"/>
        <v>172.46350866666666</v>
      </c>
      <c r="G44" s="38"/>
      <c r="H44" s="38"/>
      <c r="I44" s="40"/>
      <c r="J44" s="41">
        <f t="shared" si="3"/>
        <v>2586952.63</v>
      </c>
    </row>
    <row r="45" spans="1:10" ht="45" customHeight="1">
      <c r="A45" s="20">
        <v>24110700</v>
      </c>
      <c r="B45" s="24" t="s">
        <v>99</v>
      </c>
      <c r="C45" s="38"/>
      <c r="D45" s="38"/>
      <c r="E45" s="22"/>
      <c r="F45" s="40"/>
      <c r="G45" s="38">
        <v>12</v>
      </c>
      <c r="H45" s="38">
        <v>21</v>
      </c>
      <c r="I45" s="40">
        <f>H45/G45*100</f>
        <v>175</v>
      </c>
      <c r="J45" s="41">
        <f t="shared" si="3"/>
        <v>21</v>
      </c>
    </row>
    <row r="46" spans="1:10" ht="47.25" customHeight="1">
      <c r="A46" s="25" t="s">
        <v>98</v>
      </c>
      <c r="B46" s="24" t="s">
        <v>46</v>
      </c>
      <c r="C46" s="38"/>
      <c r="D46" s="38"/>
      <c r="E46" s="22"/>
      <c r="F46" s="40"/>
      <c r="G46" s="38">
        <v>5000000</v>
      </c>
      <c r="H46" s="38">
        <v>5593738.61</v>
      </c>
      <c r="I46" s="40">
        <f>H46/G46*100</f>
        <v>111.87477220000002</v>
      </c>
      <c r="J46" s="41">
        <f t="shared" si="3"/>
        <v>5593738.61</v>
      </c>
    </row>
    <row r="47" spans="1:10" ht="28.5" customHeight="1">
      <c r="A47" s="25" t="s">
        <v>76</v>
      </c>
      <c r="B47" s="24" t="s">
        <v>11</v>
      </c>
      <c r="C47" s="38"/>
      <c r="D47" s="38"/>
      <c r="E47" s="22"/>
      <c r="F47" s="40"/>
      <c r="G47" s="38">
        <v>194974766</v>
      </c>
      <c r="H47" s="38">
        <v>198278018.79</v>
      </c>
      <c r="I47" s="40">
        <f>H47/G47*100</f>
        <v>101.69419502726828</v>
      </c>
      <c r="J47" s="41">
        <f t="shared" si="3"/>
        <v>198278018.79</v>
      </c>
    </row>
    <row r="48" spans="1:10" ht="27" customHeight="1">
      <c r="A48" s="25" t="s">
        <v>77</v>
      </c>
      <c r="B48" s="24" t="s">
        <v>51</v>
      </c>
      <c r="C48" s="38">
        <f>SUM(C49:C50)</f>
        <v>25000</v>
      </c>
      <c r="D48" s="38">
        <v>52538.23</v>
      </c>
      <c r="E48" s="22"/>
      <c r="F48" s="40">
        <f t="shared" si="1"/>
        <v>210.15292000000002</v>
      </c>
      <c r="G48" s="38">
        <f>SUM(G50:G51)</f>
        <v>29512780</v>
      </c>
      <c r="H48" s="38">
        <f>SUM(H50:H51)</f>
        <v>48486736.33</v>
      </c>
      <c r="I48" s="40">
        <f>H48/G48*100</f>
        <v>164.29064401930282</v>
      </c>
      <c r="J48" s="41">
        <f t="shared" si="3"/>
        <v>48539274.559999995</v>
      </c>
    </row>
    <row r="49" spans="1:10" ht="81.75" customHeight="1">
      <c r="A49" s="25" t="s">
        <v>49</v>
      </c>
      <c r="B49" s="24" t="s">
        <v>50</v>
      </c>
      <c r="C49" s="38">
        <v>25000</v>
      </c>
      <c r="D49" s="38">
        <v>52538.23</v>
      </c>
      <c r="E49" s="22"/>
      <c r="F49" s="40">
        <f t="shared" si="1"/>
        <v>210.15292000000002</v>
      </c>
      <c r="G49" s="38"/>
      <c r="H49" s="38"/>
      <c r="I49" s="40"/>
      <c r="J49" s="41">
        <f t="shared" si="3"/>
        <v>52538.23</v>
      </c>
    </row>
    <row r="50" spans="1:10" ht="45" customHeight="1">
      <c r="A50" s="25" t="s">
        <v>78</v>
      </c>
      <c r="B50" s="24" t="s">
        <v>13</v>
      </c>
      <c r="C50" s="38"/>
      <c r="D50" s="38"/>
      <c r="E50" s="22"/>
      <c r="F50" s="40"/>
      <c r="G50" s="38">
        <v>11000000</v>
      </c>
      <c r="H50" s="38">
        <v>13821196.37</v>
      </c>
      <c r="I50" s="40">
        <f>H50/G50*100</f>
        <v>125.64723972727272</v>
      </c>
      <c r="J50" s="41">
        <f t="shared" si="3"/>
        <v>13821196.37</v>
      </c>
    </row>
    <row r="51" spans="1:10" ht="24" customHeight="1">
      <c r="A51" s="25" t="s">
        <v>79</v>
      </c>
      <c r="B51" s="24" t="s">
        <v>34</v>
      </c>
      <c r="C51" s="38"/>
      <c r="D51" s="38"/>
      <c r="E51" s="22"/>
      <c r="F51" s="40"/>
      <c r="G51" s="38">
        <v>18512780</v>
      </c>
      <c r="H51" s="38">
        <v>34665539.96</v>
      </c>
      <c r="I51" s="40">
        <f>H51/G51*100</f>
        <v>187.25194141560587</v>
      </c>
      <c r="J51" s="41">
        <f t="shared" si="3"/>
        <v>34665539.96</v>
      </c>
    </row>
    <row r="52" spans="1:10" ht="24.75" customHeight="1">
      <c r="A52" s="25" t="s">
        <v>80</v>
      </c>
      <c r="B52" s="24" t="s">
        <v>30</v>
      </c>
      <c r="C52" s="38"/>
      <c r="D52" s="38"/>
      <c r="E52" s="22"/>
      <c r="F52" s="40"/>
      <c r="G52" s="38">
        <v>4800700</v>
      </c>
      <c r="H52" s="38">
        <v>6931231.82</v>
      </c>
      <c r="I52" s="40">
        <f>H52/G52*100</f>
        <v>144.37960755723125</v>
      </c>
      <c r="J52" s="41">
        <f t="shared" si="3"/>
        <v>6931231.82</v>
      </c>
    </row>
    <row r="53" spans="1:10" s="4" customFormat="1" ht="26.25" customHeight="1">
      <c r="A53" s="29"/>
      <c r="B53" s="30" t="s">
        <v>52</v>
      </c>
      <c r="C53" s="42">
        <f>SUM(C8,C26,C48)</f>
        <v>3892626665</v>
      </c>
      <c r="D53" s="42">
        <f>SUM(D8,D26,D48)</f>
        <v>3914560565.16</v>
      </c>
      <c r="E53" s="43">
        <v>92.2</v>
      </c>
      <c r="F53" s="40">
        <f t="shared" si="1"/>
        <v>100.56347299773738</v>
      </c>
      <c r="G53" s="42">
        <f>SUM(G8,G26,G48,G52)</f>
        <v>235638258</v>
      </c>
      <c r="H53" s="42">
        <f>SUM(H8,H26,H48,H52)</f>
        <v>261424387.32999998</v>
      </c>
      <c r="I53" s="40">
        <f>H53/G53*100</f>
        <v>110.94309962603779</v>
      </c>
      <c r="J53" s="44">
        <f t="shared" si="3"/>
        <v>4175984952.49</v>
      </c>
    </row>
    <row r="54" spans="1:10" s="4" customFormat="1" ht="27" customHeight="1">
      <c r="A54" s="29" t="s">
        <v>81</v>
      </c>
      <c r="B54" s="30" t="s">
        <v>67</v>
      </c>
      <c r="C54" s="42">
        <f>SUM(C55:C58,C60)</f>
        <v>785229488.59</v>
      </c>
      <c r="D54" s="42">
        <f>SUM(D55:D57,D58,D60)</f>
        <v>781687157.1700001</v>
      </c>
      <c r="E54" s="43"/>
      <c r="F54" s="40">
        <f t="shared" si="1"/>
        <v>99.54887947135546</v>
      </c>
      <c r="G54" s="42">
        <v>2801909</v>
      </c>
      <c r="H54" s="42">
        <v>2801909</v>
      </c>
      <c r="I54" s="40">
        <f>H54/G54*100</f>
        <v>100</v>
      </c>
      <c r="J54" s="44">
        <f t="shared" si="3"/>
        <v>784489066.1700001</v>
      </c>
    </row>
    <row r="55" spans="1:10" s="4" customFormat="1" ht="124.5" customHeight="1">
      <c r="A55" s="29" t="s">
        <v>103</v>
      </c>
      <c r="B55" s="30" t="s">
        <v>106</v>
      </c>
      <c r="C55" s="48">
        <v>16579700</v>
      </c>
      <c r="D55" s="48">
        <v>16579700</v>
      </c>
      <c r="E55" s="43"/>
      <c r="F55" s="40">
        <f t="shared" si="1"/>
        <v>100</v>
      </c>
      <c r="G55" s="42"/>
      <c r="H55" s="42"/>
      <c r="I55" s="40"/>
      <c r="J55" s="49">
        <f t="shared" si="3"/>
        <v>16579700</v>
      </c>
    </row>
    <row r="56" spans="1:10" s="4" customFormat="1" ht="87.75" customHeight="1">
      <c r="A56" s="29" t="s">
        <v>68</v>
      </c>
      <c r="B56" s="37" t="s">
        <v>69</v>
      </c>
      <c r="C56" s="38">
        <v>7423154</v>
      </c>
      <c r="D56" s="38">
        <v>7423154</v>
      </c>
      <c r="E56" s="31"/>
      <c r="F56" s="40">
        <f t="shared" si="1"/>
        <v>100</v>
      </c>
      <c r="G56" s="38"/>
      <c r="H56" s="38"/>
      <c r="I56" s="40"/>
      <c r="J56" s="41">
        <f t="shared" si="3"/>
        <v>7423154</v>
      </c>
    </row>
    <row r="57" spans="1:10" s="4" customFormat="1" ht="29.25" customHeight="1">
      <c r="A57" s="29" t="s">
        <v>109</v>
      </c>
      <c r="B57" s="37" t="s">
        <v>110</v>
      </c>
      <c r="C57" s="38">
        <v>370258.45</v>
      </c>
      <c r="D57" s="38">
        <v>370258.45</v>
      </c>
      <c r="E57" s="31"/>
      <c r="F57" s="40">
        <f t="shared" si="1"/>
        <v>100</v>
      </c>
      <c r="G57" s="38"/>
      <c r="H57" s="38"/>
      <c r="I57" s="40"/>
      <c r="J57" s="41">
        <f t="shared" si="3"/>
        <v>370258.45</v>
      </c>
    </row>
    <row r="58" spans="1:10" s="4" customFormat="1" ht="29.25" customHeight="1">
      <c r="A58" s="32" t="s">
        <v>23</v>
      </c>
      <c r="B58" s="33" t="s">
        <v>100</v>
      </c>
      <c r="C58" s="38">
        <f>SUM(C59:C59)</f>
        <v>622434500</v>
      </c>
      <c r="D58" s="38">
        <f>SUM(D59:D59)</f>
        <v>622434500</v>
      </c>
      <c r="E58" s="34">
        <f>SUM(E61:E68)</f>
        <v>43.4</v>
      </c>
      <c r="F58" s="40">
        <f t="shared" si="1"/>
        <v>100</v>
      </c>
      <c r="G58" s="38"/>
      <c r="H58" s="38"/>
      <c r="I58" s="40"/>
      <c r="J58" s="41">
        <f t="shared" si="3"/>
        <v>622434500</v>
      </c>
    </row>
    <row r="59" spans="1:10" s="4" customFormat="1" ht="37.5">
      <c r="A59" s="25" t="s">
        <v>54</v>
      </c>
      <c r="B59" s="24" t="s">
        <v>53</v>
      </c>
      <c r="C59" s="38">
        <v>622434500</v>
      </c>
      <c r="D59" s="38">
        <v>622434500</v>
      </c>
      <c r="E59" s="23"/>
      <c r="F59" s="40">
        <f t="shared" si="1"/>
        <v>100</v>
      </c>
      <c r="G59" s="38"/>
      <c r="H59" s="38"/>
      <c r="I59" s="40"/>
      <c r="J59" s="41">
        <f t="shared" si="3"/>
        <v>622434500</v>
      </c>
    </row>
    <row r="60" spans="1:10" s="4" customFormat="1" ht="36.75" customHeight="1">
      <c r="A60" s="25" t="s">
        <v>64</v>
      </c>
      <c r="B60" s="26" t="s">
        <v>70</v>
      </c>
      <c r="C60" s="38">
        <v>138421876.14</v>
      </c>
      <c r="D60" s="38">
        <f>SUM(D62:D70)</f>
        <v>134879544.72</v>
      </c>
      <c r="E60" s="38">
        <f>SUM(E65:E68)</f>
        <v>43.4</v>
      </c>
      <c r="F60" s="40">
        <f t="shared" si="1"/>
        <v>97.44091648026988</v>
      </c>
      <c r="G60" s="38">
        <v>2801909</v>
      </c>
      <c r="H60" s="38">
        <v>2801909</v>
      </c>
      <c r="I60" s="40">
        <v>100</v>
      </c>
      <c r="J60" s="41">
        <f t="shared" si="3"/>
        <v>137681453.72</v>
      </c>
    </row>
    <row r="61" spans="1:10" s="4" customFormat="1" ht="9.75" customHeight="1" hidden="1">
      <c r="A61" s="25" t="s">
        <v>24</v>
      </c>
      <c r="B61" s="24" t="s">
        <v>36</v>
      </c>
      <c r="C61" s="38"/>
      <c r="D61" s="38"/>
      <c r="E61" s="23"/>
      <c r="F61" s="40" t="e">
        <f t="shared" si="1"/>
        <v>#DIV/0!</v>
      </c>
      <c r="G61" s="38"/>
      <c r="H61" s="38"/>
      <c r="I61" s="40" t="e">
        <f>H61/G61*100</f>
        <v>#DIV/0!</v>
      </c>
      <c r="J61" s="41">
        <f t="shared" si="3"/>
        <v>0</v>
      </c>
    </row>
    <row r="62" spans="1:10" s="4" customFormat="1" ht="377.25" customHeight="1">
      <c r="A62" s="25" t="s">
        <v>119</v>
      </c>
      <c r="B62" s="21" t="s">
        <v>122</v>
      </c>
      <c r="C62" s="38">
        <v>62333359.84</v>
      </c>
      <c r="D62" s="38">
        <v>62036798.5</v>
      </c>
      <c r="E62" s="23"/>
      <c r="F62" s="40">
        <f t="shared" si="1"/>
        <v>99.52423334670034</v>
      </c>
      <c r="G62" s="38"/>
      <c r="H62" s="38"/>
      <c r="I62" s="40"/>
      <c r="J62" s="41">
        <f t="shared" si="3"/>
        <v>62036798.5</v>
      </c>
    </row>
    <row r="63" spans="1:10" s="4" customFormat="1" ht="260.25" customHeight="1">
      <c r="A63" s="25" t="s">
        <v>120</v>
      </c>
      <c r="B63" s="24" t="s">
        <v>123</v>
      </c>
      <c r="C63" s="38">
        <v>18344699.13</v>
      </c>
      <c r="D63" s="38">
        <v>18322087</v>
      </c>
      <c r="E63" s="23"/>
      <c r="F63" s="40">
        <f t="shared" si="1"/>
        <v>99.87673752597544</v>
      </c>
      <c r="G63" s="38"/>
      <c r="H63" s="38"/>
      <c r="I63" s="40"/>
      <c r="J63" s="41">
        <f t="shared" si="3"/>
        <v>18322087</v>
      </c>
    </row>
    <row r="64" spans="1:10" s="4" customFormat="1" ht="385.5" customHeight="1">
      <c r="A64" s="25" t="s">
        <v>121</v>
      </c>
      <c r="B64" s="24" t="s">
        <v>124</v>
      </c>
      <c r="C64" s="38">
        <v>34451671.97</v>
      </c>
      <c r="D64" s="38">
        <v>34091260.79</v>
      </c>
      <c r="E64" s="23"/>
      <c r="F64" s="40">
        <f t="shared" si="1"/>
        <v>98.95386447335896</v>
      </c>
      <c r="G64" s="38"/>
      <c r="H64" s="38"/>
      <c r="I64" s="40"/>
      <c r="J64" s="41">
        <f t="shared" si="3"/>
        <v>34091260.79</v>
      </c>
    </row>
    <row r="65" spans="1:10" s="4" customFormat="1" ht="48" customHeight="1">
      <c r="A65" s="25" t="s">
        <v>90</v>
      </c>
      <c r="B65" s="24" t="s">
        <v>91</v>
      </c>
      <c r="C65" s="38">
        <v>8260086</v>
      </c>
      <c r="D65" s="38">
        <v>8260086</v>
      </c>
      <c r="E65" s="23"/>
      <c r="F65" s="40">
        <f t="shared" si="1"/>
        <v>100</v>
      </c>
      <c r="G65" s="38">
        <v>2801909</v>
      </c>
      <c r="H65" s="38">
        <v>2801909</v>
      </c>
      <c r="I65" s="40">
        <v>100</v>
      </c>
      <c r="J65" s="41">
        <f t="shared" si="3"/>
        <v>11061995</v>
      </c>
    </row>
    <row r="66" spans="1:10" s="4" customFormat="1" ht="68.25" customHeight="1">
      <c r="A66" s="25" t="s">
        <v>92</v>
      </c>
      <c r="B66" s="24" t="s">
        <v>93</v>
      </c>
      <c r="C66" s="38">
        <v>4309689</v>
      </c>
      <c r="D66" s="38">
        <v>4304370.74</v>
      </c>
      <c r="E66" s="23"/>
      <c r="F66" s="40">
        <f t="shared" si="1"/>
        <v>99.87659759207683</v>
      </c>
      <c r="G66" s="38"/>
      <c r="H66" s="38"/>
      <c r="I66" s="40"/>
      <c r="J66" s="41">
        <f t="shared" si="3"/>
        <v>4304370.74</v>
      </c>
    </row>
    <row r="67" spans="1:10" s="4" customFormat="1" ht="81.75" customHeight="1">
      <c r="A67" s="25" t="s">
        <v>125</v>
      </c>
      <c r="B67" s="24" t="s">
        <v>126</v>
      </c>
      <c r="C67" s="38">
        <v>2413596</v>
      </c>
      <c r="D67" s="38">
        <v>2409265.01</v>
      </c>
      <c r="E67" s="23"/>
      <c r="F67" s="40">
        <f t="shared" si="1"/>
        <v>99.82055861875806</v>
      </c>
      <c r="G67" s="38"/>
      <c r="H67" s="38"/>
      <c r="I67" s="40"/>
      <c r="J67" s="41">
        <f t="shared" si="3"/>
        <v>2409265.01</v>
      </c>
    </row>
    <row r="68" spans="1:10" s="4" customFormat="1" ht="24" customHeight="1">
      <c r="A68" s="25" t="s">
        <v>65</v>
      </c>
      <c r="B68" s="24" t="s">
        <v>66</v>
      </c>
      <c r="C68" s="38">
        <v>961639</v>
      </c>
      <c r="D68" s="38">
        <v>617240.8</v>
      </c>
      <c r="E68" s="23">
        <v>43.4</v>
      </c>
      <c r="F68" s="40">
        <f t="shared" si="1"/>
        <v>64.18633187713894</v>
      </c>
      <c r="G68" s="38"/>
      <c r="H68" s="38"/>
      <c r="I68" s="40"/>
      <c r="J68" s="41">
        <f t="shared" si="3"/>
        <v>617240.8</v>
      </c>
    </row>
    <row r="69" spans="1:10" s="4" customFormat="1" ht="80.25" customHeight="1">
      <c r="A69" s="50" t="s">
        <v>111</v>
      </c>
      <c r="B69" s="51" t="s">
        <v>112</v>
      </c>
      <c r="C69" s="52">
        <v>147135</v>
      </c>
      <c r="D69" s="52">
        <v>147135</v>
      </c>
      <c r="E69" s="53"/>
      <c r="F69" s="40">
        <f t="shared" si="1"/>
        <v>100</v>
      </c>
      <c r="G69" s="52"/>
      <c r="H69" s="52"/>
      <c r="I69" s="40"/>
      <c r="J69" s="41">
        <f t="shared" si="3"/>
        <v>147135</v>
      </c>
    </row>
    <row r="70" spans="1:10" s="4" customFormat="1" ht="69" customHeight="1">
      <c r="A70" s="50" t="s">
        <v>113</v>
      </c>
      <c r="B70" s="51" t="s">
        <v>114</v>
      </c>
      <c r="C70" s="52">
        <v>7200000</v>
      </c>
      <c r="D70" s="52">
        <v>4691300.88</v>
      </c>
      <c r="E70" s="53"/>
      <c r="F70" s="40">
        <f t="shared" si="1"/>
        <v>65.15695666666666</v>
      </c>
      <c r="G70" s="52"/>
      <c r="H70" s="52"/>
      <c r="I70" s="40"/>
      <c r="J70" s="41">
        <f t="shared" si="3"/>
        <v>4691300.88</v>
      </c>
    </row>
    <row r="71" spans="1:10" s="4" customFormat="1" ht="27" customHeight="1" thickBot="1">
      <c r="A71" s="35"/>
      <c r="B71" s="36" t="s">
        <v>15</v>
      </c>
      <c r="C71" s="46">
        <f>SUM(C53+C54)</f>
        <v>4677856153.59</v>
      </c>
      <c r="D71" s="46">
        <f>SUM(D53+D54)</f>
        <v>4696247722.33</v>
      </c>
      <c r="E71" s="47">
        <v>93.8</v>
      </c>
      <c r="F71" s="55">
        <f t="shared" si="1"/>
        <v>100.39316234052826</v>
      </c>
      <c r="G71" s="46">
        <v>238440167</v>
      </c>
      <c r="H71" s="46">
        <f>H53+H54</f>
        <v>264226296.32999998</v>
      </c>
      <c r="I71" s="55">
        <f>H71/G71*100</f>
        <v>110.81450732669549</v>
      </c>
      <c r="J71" s="44">
        <f t="shared" si="3"/>
        <v>4960474018.66</v>
      </c>
    </row>
    <row r="72" spans="1:10" s="4" customFormat="1" ht="10.5" customHeight="1">
      <c r="A72" s="12"/>
      <c r="B72" s="13"/>
      <c r="C72" s="14"/>
      <c r="D72" s="14"/>
      <c r="E72" s="14"/>
      <c r="F72" s="16"/>
      <c r="G72" s="14"/>
      <c r="H72" s="14"/>
      <c r="I72" s="17"/>
      <c r="J72" s="15"/>
    </row>
    <row r="73" spans="1:10" s="4" customFormat="1" ht="20.25">
      <c r="A73" s="12"/>
      <c r="B73" s="13" t="s">
        <v>127</v>
      </c>
      <c r="C73" s="14"/>
      <c r="D73" s="14"/>
      <c r="E73" s="14"/>
      <c r="F73" s="15"/>
      <c r="G73" s="14"/>
      <c r="H73" s="14"/>
      <c r="I73" s="56" t="s">
        <v>136</v>
      </c>
      <c r="J73" s="15"/>
    </row>
    <row r="74" spans="1:10" s="4" customFormat="1" ht="20.25">
      <c r="A74" s="12"/>
      <c r="B74" s="13"/>
      <c r="C74" s="14"/>
      <c r="D74" s="14"/>
      <c r="E74" s="14"/>
      <c r="F74" s="15"/>
      <c r="G74" s="14"/>
      <c r="H74" s="14"/>
      <c r="I74" s="14"/>
      <c r="J74" s="15"/>
    </row>
    <row r="75" spans="1:10" ht="20.25">
      <c r="A75" s="6"/>
      <c r="B75" s="45" t="s">
        <v>138</v>
      </c>
      <c r="C75" s="6" t="s">
        <v>18</v>
      </c>
      <c r="D75" s="6"/>
      <c r="E75" s="6"/>
      <c r="F75" s="6"/>
      <c r="G75" s="6"/>
      <c r="H75" s="6"/>
      <c r="I75" s="45" t="s">
        <v>137</v>
      </c>
      <c r="J75" s="45"/>
    </row>
    <row r="76" spans="1:10" ht="23.25" customHeight="1">
      <c r="A76" s="2"/>
      <c r="B76" s="62"/>
      <c r="C76" s="62"/>
      <c r="D76" s="62"/>
      <c r="E76" s="62"/>
      <c r="F76" s="62"/>
      <c r="G76" s="62"/>
      <c r="H76" s="62"/>
      <c r="I76" s="62"/>
      <c r="J76" s="62"/>
    </row>
    <row r="77" spans="2:9" ht="15.75">
      <c r="B77" s="8"/>
      <c r="D77" s="9"/>
      <c r="E77" s="9"/>
      <c r="F77" s="9"/>
      <c r="H77" s="8"/>
      <c r="I77" s="8"/>
    </row>
    <row r="78" spans="3:7" ht="12.75">
      <c r="C78" s="9"/>
      <c r="G78" s="10"/>
    </row>
  </sheetData>
  <sheetProtection/>
  <mergeCells count="12">
    <mergeCell ref="A6:A7"/>
    <mergeCell ref="G6:I6"/>
    <mergeCell ref="B76:J76"/>
    <mergeCell ref="A4:J4"/>
    <mergeCell ref="C6:F6"/>
    <mergeCell ref="B6:B7"/>
    <mergeCell ref="C1:J1"/>
    <mergeCell ref="C2:J2"/>
    <mergeCell ref="C3:J3"/>
    <mergeCell ref="A1:B1"/>
    <mergeCell ref="A2:B2"/>
    <mergeCell ref="A3:B3"/>
  </mergeCells>
  <hyperlinks>
    <hyperlink ref="B9" r:id="rId1" display="_ftn1"/>
    <hyperlink ref="E9" r:id="rId2" display="_ftn1"/>
    <hyperlink ref="B50" r:id="rId3" display="_ftn1"/>
    <hyperlink ref="B51" r:id="rId4" display="_ftn1"/>
    <hyperlink ref="B23" r:id="rId5" display="_ftn1"/>
    <hyperlink ref="B68" r:id="rId6" display="_ftn1"/>
    <hyperlink ref="B71" r:id="rId7" display="_ftn1"/>
    <hyperlink ref="B37" r:id="rId8" display="_ftn1"/>
    <hyperlink ref="B36" r:id="rId9" display="_ftn1"/>
    <hyperlink ref="B38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6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2024-01-23T14:36:06Z</cp:lastPrinted>
  <dcterms:created xsi:type="dcterms:W3CDTF">2000-04-12T12:59:51Z</dcterms:created>
  <dcterms:modified xsi:type="dcterms:W3CDTF">2024-02-26T13:28:27Z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