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430" windowHeight="7890"/>
  </bookViews>
  <sheets>
    <sheet name="Теплова енергія" sheetId="1" r:id="rId1"/>
    <sheet name="Виробництво" sheetId="2" r:id="rId2"/>
    <sheet name="Транспортування" sheetId="3" r:id="rId3"/>
    <sheet name="Постачання" sheetId="4" r:id="rId4"/>
    <sheet name="гаряча вода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wrn2" hidden="1">{#N/A,#N/A,FALSE,"9PS0"}</definedName>
    <definedName name="__wrn2" hidden="1">{#N/A,#N/A,FALSE,"9PS0"}</definedName>
    <definedName name="_wrn2" hidden="1">{#N/A,#N/A,FALSE,"9PS0"}</definedName>
    <definedName name="_xlnm._FilterDatabase" hidden="1">[1]Філіали!$A$1:$E$1</definedName>
    <definedName name="aaa" hidden="1">{#N/A,#N/A,FALSE,"9PS0"}</definedName>
    <definedName name="ab" hidden="1">{#N/A,#N/A,FALSE,"9PS0"}</definedName>
    <definedName name="AccessDatabase" hidden="1">"C:\WINDOWS\Рабочий стол\Робота Лутчина\Ltke2new\Ltke22.mdb"</definedName>
    <definedName name="bbb" hidden="1">{#N/A,#N/A,FALSE,"9PS0"}</definedName>
    <definedName name="HTML_CodePage" hidden="1">1251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iii_contr" hidden="1">{"'таб 21'!$A$1:$U$24","'таб 21'!$A$1:$U$1"}</definedName>
    <definedName name="KBCN" hidden="1">{#N/A,#N/A,FALSE,"9PS0"}</definedName>
    <definedName name="kot" hidden="1">{#N/A,#N/A,FALSE,"9PS0"}</definedName>
    <definedName name="m" hidden="1">{"'таб 21'!$A$1:$U$24","'таб 21'!$A$1:$U$1"}</definedName>
    <definedName name="n" hidden="1">{"'таб 21'!$A$1:$U$24","'таб 21'!$A$1:$U$1"}</definedName>
    <definedName name="OMEL08" hidden="1">'[2]3 утв.'!$F$1:$H$65536,'[2]3 утв.'!$P$1:$AQ$65536</definedName>
    <definedName name="oxrtryd" hidden="1">{#N/A,#N/A,FALSE,"9PS0"}</definedName>
    <definedName name="pitanie" hidden="1">{#N/A,#N/A,FALSE,"9PS0"}</definedName>
    <definedName name="s" hidden="1">{#N/A,#N/A,FALSE,"9PS0"}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tt" hidden="1">{#N/A,#N/A,TRUE,"попередні"}</definedName>
    <definedName name="uu" hidden="1">{"'таб 21'!$A$1:$U$24","'таб 21'!$A$1:$U$1"}</definedName>
    <definedName name="ver" hidden="1">{#N/A,#N/A,FALSE,"9PS0"}</definedName>
    <definedName name="wer" hidden="1">{#N/A,#N/A,FALSE,"9PS0"}</definedName>
    <definedName name="wrn.r1." hidden="1">{#N/A,#N/A,FALSE,"9PS0"}</definedName>
    <definedName name="wrn.Виробництво._.11._.міс." hidden="1">{#N/A,#N/A,TRUE,"попередні"}</definedName>
    <definedName name="ww" hidden="1">{#N/A,#N/A,TRUE,"попередні"}</definedName>
    <definedName name="y" hidden="1">{"'таб 21'!$A$1:$U$24","'таб 21'!$A$1:$U$1"}</definedName>
    <definedName name="Z_2B9BA360_C094_11D4_BCAF_00C026C07CB6_.wvu.Cols" hidden="1">'[3]0'!$C$1:$L$65536,'[3]0'!$P$1:$AI$65536</definedName>
    <definedName name="Z_2B9BA361_C094_11D4_BCAF_00C026C07CB6_.wvu.Cols" hidden="1">'[3]1'!$D$1:$F$65536,'[3]1'!$L$1:$AQ$65536</definedName>
    <definedName name="Z_2B9BA362_C094_11D4_BCAF_00C026C07CB6_.wvu.Cols" hidden="1">'[3]1 кв'!$C$1:$E$65536,'[3]1 кв'!$N$1:$AX$65536</definedName>
    <definedName name="Z_2B9BA363_C094_11D4_BCAF_00C026C07CB6_.wvu.Cols" hidden="1">'[3]10'!$F$1:$H$65536,'[3]10'!$P$1:$AR$65536</definedName>
    <definedName name="Z_2B9BA364_C094_11D4_BCAF_00C026C07CB6_.wvu.Cols" hidden="1">'[3]10 міс.'!$C$1:$E$65536,'[3]10 міс.'!$N$1:$AX$65536</definedName>
    <definedName name="Z_2B9BA365_C094_11D4_BCAF_00C026C07CB6_.wvu.Cols" hidden="1">'[3]11'!$F$1:$H$65536,'[3]11'!$P$1:$AR$65536</definedName>
    <definedName name="Z_2B9BA366_C094_11D4_BCAF_00C026C07CB6_.wvu.Cols" hidden="1">'[3]11 міс.'!$C$1:$E$65536,'[3]11 міс.'!$N$1:$AX$65536</definedName>
    <definedName name="Z_2B9BA367_C094_11D4_BCAF_00C026C07CB6_.wvu.Cols" hidden="1">'[3]12'!$F$1:$H$65536,'[3]12'!$P$1:$AR$65536</definedName>
    <definedName name="Z_2B9BA368_C094_11D4_BCAF_00C026C07CB6_.wvu.Cols" hidden="1">'[3]12 міс.'!$C$1:$E$65536,'[3]12 міс.'!$N$1:$AX$65536</definedName>
    <definedName name="Z_2B9BA369_C094_11D4_BCAF_00C026C07CB6_.wvu.Cols" hidden="1">'[3]1998'!$C$1:$E$65536,'[3]1998'!$I$1:$AC$65536</definedName>
    <definedName name="Z_2B9BA36A_C094_11D4_BCAF_00C026C07CB6_.wvu.Cols" hidden="1">'[3]1півр'!$C$1:$E$65536,'[3]1півр'!$N$1:$AX$65536</definedName>
    <definedName name="Z_2B9BA36B_C094_11D4_BCAF_00C026C07CB6_.wvu.Cols" hidden="1">'[3]2'!$F$1:$H$65536,'[3]2'!$P$1:$AQ$65536</definedName>
    <definedName name="Z_2B9BA36C_C094_11D4_BCAF_00C026C07CB6_.wvu.Cols" hidden="1">'[3]2 кв'!$C$1:$E$65536,'[3]2 кв'!$M$1:$AW$65536</definedName>
    <definedName name="Z_2B9BA36D_C094_11D4_BCAF_00C026C07CB6_.wvu.Cols" hidden="1">'[3]2 утв'!$F$1:$H$65536,'[3]2 утв'!$P$1:$AM$65536</definedName>
    <definedName name="Z_2B9BA36E_C094_11D4_BCAF_00C026C07CB6_.wvu.Cols" hidden="1">'[3]3 не сокр.'!$F$1:$H$65536,'[3]3 не сокр.'!$P$1:$AQ$65536</definedName>
    <definedName name="Z_2B9BA36F_C094_11D4_BCAF_00C026C07CB6_.wvu.Cols" hidden="1">'[3]3 тар.'!$C$1:$E$65536,'[3]3 тар.'!$I$1:$AO$65536</definedName>
    <definedName name="Z_2B9BA370_C094_11D4_BCAF_00C026C07CB6_.wvu.Cols" hidden="1">'[3]3 утв.'!$F$1:$H$65536,'[3]3 утв.'!$P$1:$AQ$65536</definedName>
    <definedName name="Z_2B9BA371_C094_11D4_BCAF_00C026C07CB6_.wvu.Cols" hidden="1">'[3]3кв'!$C$1:$E$65536,'[3]3кв'!$N$1:$AX$65536</definedName>
    <definedName name="Z_2B9BA372_C094_11D4_BCAF_00C026C07CB6_.wvu.Cols" hidden="1">'[3]3кв '!$C$1:$E$65536,'[3]3кв '!$I$1:$AA$65536</definedName>
    <definedName name="Z_2B9BA373_C094_11D4_BCAF_00C026C07CB6_.wvu.Cols" hidden="1">'[3]4 утв'!$F$1:$H$65536,'[3]4 утв'!$P$1:$AR$65536</definedName>
    <definedName name="Z_2B9BA374_C094_11D4_BCAF_00C026C07CB6_.wvu.Cols" hidden="1">'[3]5'!$F$1:$H$65536,'[3]5'!$P$1:$AR$65536</definedName>
    <definedName name="Z_2B9BA375_C094_11D4_BCAF_00C026C07CB6_.wvu.Cols" hidden="1">'[3]6'!$F$1:$H$65536,'[3]6'!$P$1:$AR$65536</definedName>
    <definedName name="Z_2B9BA376_C094_11D4_BCAF_00C026C07CB6_.wvu.Cols" hidden="1">'[3]7'!$F$1:$H$65536,'[3]7'!$P$1:$AR$65536</definedName>
    <definedName name="Z_2B9BA377_C094_11D4_BCAF_00C026C07CB6_.wvu.Cols" hidden="1">'[3]7 міс'!$C$1:$E$65536,'[3]7 міс'!$N$1:$AX$65536</definedName>
    <definedName name="Z_2B9BA378_C094_11D4_BCAF_00C026C07CB6_.wvu.Cols" hidden="1">'[3]8'!$F$1:$H$65536,'[3]8'!$P$1:$AR$65536</definedName>
    <definedName name="Z_2B9BA379_C094_11D4_BCAF_00C026C07CB6_.wvu.Cols" hidden="1">'[3]8 міс.'!$C$1:$E$65536,'[3]8 міс.'!$N$1:$AX$65536</definedName>
    <definedName name="Z_2B9BA37A_C094_11D4_BCAF_00C026C07CB6_.wvu.Cols" hidden="1">'[3]812'!$F$1:$H$65536,'[3]812'!$P$1:$AM$65536</definedName>
    <definedName name="Z_2B9BA37B_C094_11D4_BCAF_00C026C07CB6_.wvu.Cols" hidden="1">'[3]812 (2)'!$F$1:$H$65536,'[3]812 (2)'!$P$1:$AL$65536</definedName>
    <definedName name="Z_2B9BA37C_C094_11D4_BCAF_00C026C07CB6_.wvu.Cols" hidden="1">'[3]9'!$F$1:$H$65536,'[3]9'!$P$1:$AP$65536</definedName>
    <definedName name="Z_2B9BA37D_C094_11D4_BCAF_00C026C07CB6_.wvu.Cols" hidden="1">'[3]9 (2)'!$C$1:$E$65536,'[3]9 (2)'!$I$1:$AF$65536</definedName>
    <definedName name="Z_2B9BA37E_C094_11D4_BCAF_00C026C07CB6_.wvu.Cols" hidden="1">'[3]9 міс.'!$C$1:$E$65536,'[3]9 міс.'!$N$1:$AX$65536</definedName>
    <definedName name="Z_F5654560_D292_11D4_BCAF_00C026C07CB6_.wvu.Cols" hidden="1">'[3]0'!$C$1:$L$65536,'[3]0'!$P$1:$AI$65536</definedName>
    <definedName name="Z_F5654561_D292_11D4_BCAF_00C026C07CB6_.wvu.Cols" hidden="1">'[3]1'!$D$1:$F$65536,'[3]1'!$L$1:$AQ$65536</definedName>
    <definedName name="Z_F5654562_D292_11D4_BCAF_00C026C07CB6_.wvu.Cols" hidden="1">'[3]1 кв'!$C$1:$E$65536,'[3]1 кв'!$N$1:$AX$65536</definedName>
    <definedName name="Z_F5654563_D292_11D4_BCAF_00C026C07CB6_.wvu.Cols" hidden="1">'[3]10'!$F$1:$H$65536,'[3]10'!$P$1:$AR$65536</definedName>
    <definedName name="Z_F5654564_D292_11D4_BCAF_00C026C07CB6_.wvu.Cols" hidden="1">'[3]10 міс.'!$C$1:$E$65536,'[3]10 міс.'!$N$1:$AX$65536</definedName>
    <definedName name="Z_F5654565_D292_11D4_BCAF_00C026C07CB6_.wvu.Cols" hidden="1">'[3]11'!$F$1:$H$65536,'[3]11'!$P$1:$AR$65536</definedName>
    <definedName name="Z_F5654566_D292_11D4_BCAF_00C026C07CB6_.wvu.Cols" hidden="1">'[3]11 міс.'!$C$1:$E$65536,'[3]11 міс.'!$N$1:$AX$65536</definedName>
    <definedName name="Z_F5654567_D292_11D4_BCAF_00C026C07CB6_.wvu.Cols" hidden="1">'[3]12'!$F$1:$H$65536,'[3]12'!$P$1:$AR$65536</definedName>
    <definedName name="Z_F5654568_D292_11D4_BCAF_00C026C07CB6_.wvu.Cols" hidden="1">'[3]12 міс.'!$C$1:$E$65536,'[3]12 міс.'!$N$1:$AX$65536</definedName>
    <definedName name="Z_F5654569_D292_11D4_BCAF_00C026C07CB6_.wvu.Cols" hidden="1">'[3]1998'!$C$1:$E$65536,'[3]1998'!$I$1:$AC$65536</definedName>
    <definedName name="Z_F565456A_D292_11D4_BCAF_00C026C07CB6_.wvu.Cols" hidden="1">'[3]1півр'!$C$1:$E$65536,'[3]1півр'!$N$1:$AX$65536</definedName>
    <definedName name="Z_F565456B_D292_11D4_BCAF_00C026C07CB6_.wvu.Cols" hidden="1">'[3]2'!$F$1:$H$65536,'[3]2'!$P$1:$AQ$65536</definedName>
    <definedName name="Z_F565456C_D292_11D4_BCAF_00C026C07CB6_.wvu.Cols" hidden="1">'[3]2 кв'!$C$1:$E$65536,'[3]2 кв'!$M$1:$AW$65536</definedName>
    <definedName name="Z_F565456D_D292_11D4_BCAF_00C026C07CB6_.wvu.Cols" hidden="1">'[3]2 утв'!$F$1:$H$65536,'[3]2 утв'!$P$1:$AM$65536</definedName>
    <definedName name="Z_F565456E_D292_11D4_BCAF_00C026C07CB6_.wvu.Cols" hidden="1">'[3]3 не сокр.'!$F$1:$H$65536,'[3]3 не сокр.'!$P$1:$AQ$65536</definedName>
    <definedName name="Z_F565456F_D292_11D4_BCAF_00C026C07CB6_.wvu.Cols" hidden="1">'[3]3 тар.'!$C$1:$E$65536,'[3]3 тар.'!$I$1:$AO$65536</definedName>
    <definedName name="Z_F5654570_D292_11D4_BCAF_00C026C07CB6_.wvu.Cols" hidden="1">'[3]3 утв.'!$F$1:$H$65536,'[3]3 утв.'!$P$1:$AQ$65536</definedName>
    <definedName name="Z_F5654571_D292_11D4_BCAF_00C026C07CB6_.wvu.Cols" hidden="1">'[3]3кв'!$C$1:$E$65536,'[3]3кв'!$N$1:$AX$65536</definedName>
    <definedName name="Z_F5654572_D292_11D4_BCAF_00C026C07CB6_.wvu.Cols" hidden="1">'[3]3кв '!$C$1:$E$65536,'[3]3кв '!$I$1:$AA$65536</definedName>
    <definedName name="Z_F5654573_D292_11D4_BCAF_00C026C07CB6_.wvu.Cols" hidden="1">'[3]4 утв'!$F$1:$H$65536,'[3]4 утв'!$P$1:$AR$65536</definedName>
    <definedName name="Z_F5654574_D292_11D4_BCAF_00C026C07CB6_.wvu.Cols" hidden="1">'[3]5'!$F$1:$H$65536,'[3]5'!$P$1:$AR$65536</definedName>
    <definedName name="Z_F5654575_D292_11D4_BCAF_00C026C07CB6_.wvu.Cols" hidden="1">'[3]6'!$F$1:$H$65536,'[3]6'!$P$1:$AR$65536</definedName>
    <definedName name="Z_F5654576_D292_11D4_BCAF_00C026C07CB6_.wvu.Cols" hidden="1">'[3]7'!$F$1:$H$65536,'[3]7'!$P$1:$AR$65536</definedName>
    <definedName name="Z_F5654577_D292_11D4_BCAF_00C026C07CB6_.wvu.Cols" hidden="1">'[3]7 міс'!$C$1:$E$65536,'[3]7 міс'!$N$1:$AX$65536</definedName>
    <definedName name="Z_F5654578_D292_11D4_BCAF_00C026C07CB6_.wvu.Cols" hidden="1">'[3]8'!$F$1:$H$65536,'[3]8'!$P$1:$AR$65536</definedName>
    <definedName name="Z_F5654579_D292_11D4_BCAF_00C026C07CB6_.wvu.Cols" hidden="1">'[3]8 міс.'!$C$1:$E$65536,'[3]8 міс.'!$N$1:$AX$65536</definedName>
    <definedName name="Z_F565457A_D292_11D4_BCAF_00C026C07CB6_.wvu.Cols" hidden="1">'[3]812'!$F$1:$H$65536,'[3]812'!$P$1:$AM$65536</definedName>
    <definedName name="Z_F565457B_D292_11D4_BCAF_00C026C07CB6_.wvu.Cols" hidden="1">'[3]812 (2)'!$F$1:$H$65536,'[3]812 (2)'!$P$1:$AL$65536</definedName>
    <definedName name="Z_F565457C_D292_11D4_BCAF_00C026C07CB6_.wvu.Cols" hidden="1">'[3]9'!$F$1:$H$65536,'[3]9'!$P$1:$AP$65536</definedName>
    <definedName name="Z_F565457D_D292_11D4_BCAF_00C026C07CB6_.wvu.Cols" hidden="1">'[3]9 (2)'!$C$1:$E$65536,'[3]9 (2)'!$I$1:$AF$65536</definedName>
    <definedName name="Z_F565457E_D292_11D4_BCAF_00C026C07CB6_.wvu.Cols" hidden="1">'[3]9 міс.'!$C$1:$E$65536,'[3]9 міс.'!$N$1:$AX$65536</definedName>
    <definedName name="а" hidden="1">{"'таб 21'!$A$1:$U$24","'таб 21'!$A$1:$U$1"}</definedName>
    <definedName name="аа" hidden="1">{#N/A,#N/A,FALSE,"9PS0"}</definedName>
    <definedName name="ам" hidden="1">{"'таб 21'!$A$1:$U$24","'таб 21'!$A$1:$U$1"}</definedName>
    <definedName name="АХО" hidden="1">{#N/A,#N/A,TRUE,"попередні"}</definedName>
    <definedName name="в" hidden="1">{#N/A,#N/A,FALSE,"9PS0"}</definedName>
    <definedName name="вааа" hidden="1">{#N/A,#N/A,FALSE,"9PS0"}</definedName>
    <definedName name="витрати" hidden="1">'[3]1998'!$C$1:$E$65536,'[3]1998'!$I$1:$AC$65536</definedName>
    <definedName name="вііф" hidden="1">{#N/A,#N/A,FALSE,"9PS0"}</definedName>
    <definedName name="вода2" hidden="1">{#N/A,#N/A,FALSE,"9PS0"}</definedName>
    <definedName name="выс" hidden="1">{"'таб 21'!$A$1:$U$24","'таб 21'!$A$1:$U$1"}</definedName>
    <definedName name="ГК" hidden="1">{#N/A,#N/A,TRUE,"попередні"}</definedName>
    <definedName name="ГРУДЕНЬ" hidden="1">{#N/A,#N/A,FALSE,"9PS0"}</definedName>
    <definedName name="гшб" hidden="1">{"'таб 21'!$A$1:$U$24","'таб 21'!$A$1:$U$1"}</definedName>
    <definedName name="декабрь" hidden="1">{#N/A,#N/A,FALSE,"9PS0"}</definedName>
    <definedName name="ДепЕЗ" hidden="1">{#N/A,#N/A,FALSE,"9PS0"}</definedName>
    <definedName name="Ен_елект" hidden="1">{#N/A,#N/A,FALSE,"9PS0"}</definedName>
    <definedName name="Ен_теплова" hidden="1">{#N/A,#N/A,FALSE,"9PS0"}</definedName>
    <definedName name="еп" hidden="1">{#N/A,#N/A,TRUE,"попередні"}</definedName>
    <definedName name="жовтень" hidden="1">{#N/A,#N/A,FALSE,"9PS0"}</definedName>
    <definedName name="зарплатаБ" hidden="1">{#N/A,#N/A,FALSE,"9PS0"}</definedName>
    <definedName name="ипаи" hidden="1">{#N/A,#N/A,TRUE,"попередні"}</definedName>
    <definedName name="ів" hidden="1">{#N/A,#N/A,FALSE,"9PS0"}</definedName>
    <definedName name="Катя" hidden="1">{#N/A,#N/A,TRUE,"попередні"}</definedName>
    <definedName name="кккк" hidden="1">{#N/A,#N/A,FALSE,"9PS0"}</definedName>
    <definedName name="ку" hidden="1">{"'таб 21'!$A$1:$U$24","'таб 21'!$A$1:$U$1"}</definedName>
    <definedName name="липень" hidden="1">{#N/A,#N/A,FALSE,"9PS0"}</definedName>
    <definedName name="ллллл" hidden="1">{#N/A,#N/A,FALSE,"9PS0"}</definedName>
    <definedName name="ло" hidden="1">{#N/A,#N/A,FALSE,"9PS0"}</definedName>
    <definedName name="лорн" hidden="1">{#N/A,#N/A,TRUE,"попередні"}</definedName>
    <definedName name="лютий" hidden="1">{#N/A,#N/A,FALSE,"9PS0"}</definedName>
    <definedName name="мцм" hidden="1">{"'таб 21'!$A$1:$U$24","'таб 21'!$A$1:$U$1"}</definedName>
    <definedName name="нгн" hidden="1">{#N/A,#N/A,TRUE,"попередні"}</definedName>
    <definedName name="нь" hidden="1">{#N/A,#N/A,TRUE,"попередні"}</definedName>
    <definedName name="о" hidden="1">'[4]7 міс'!$C$1:$E$65536,'[4]7 міс'!$N$1:$AX$65536</definedName>
    <definedName name="_xlnm.Print_Area" localSheetId="1">Виробництво!$A$1:$C$60</definedName>
    <definedName name="_xlnm.Print_Area" localSheetId="3">Постачання!$A$1:$C$43</definedName>
    <definedName name="_xlnm.Print_Area" localSheetId="0">'Теплова енергія'!$A$1:$C$56</definedName>
    <definedName name="_xlnm.Print_Area" localSheetId="2">Транспортування!$A$1:$D$49</definedName>
    <definedName name="оор" hidden="1">'[5]3 не сокр.'!$F$1:$H$65536,'[5]3 не сокр.'!$P$1:$AQ$65536</definedName>
    <definedName name="осн_2" hidden="1">{#N/A,#N/A,FALSE,"9PS0"}</definedName>
    <definedName name="пеи" hidden="1">{"'таб 21'!$A$1:$U$24","'таб 21'!$A$1:$U$1"}</definedName>
    <definedName name="план" hidden="1">{#N/A,#N/A,FALSE,"9PS0"}</definedName>
    <definedName name="пмпрм" hidden="1">{"'таб 21'!$A$1:$U$24","'таб 21'!$A$1:$U$1"}</definedName>
    <definedName name="пороп" hidden="1">{"'таб 21'!$A$1:$U$24","'таб 21'!$A$1:$U$1"}</definedName>
    <definedName name="прочие" hidden="1">{"'таб 21'!$A$1:$U$24","'таб 21'!$A$1:$U$1"}</definedName>
    <definedName name="рік" hidden="1">{#N/A,#N/A,FALSE,"9PS0"}</definedName>
    <definedName name="рое" hidden="1">{#N/A,#N/A,FALSE,"9PS0"}</definedName>
    <definedName name="рол" hidden="1">{"'таб 21'!$A$1:$U$24","'таб 21'!$A$1:$U$1"}</definedName>
    <definedName name="СЕРПЕНЬ" hidden="1">{#N/A,#N/A,FALSE,"9PS0"}</definedName>
    <definedName name="січен07" hidden="1">{#N/A,#N/A,FALSE,"9PS0"}</definedName>
    <definedName name="січень" hidden="1">{#N/A,#N/A,FALSE,"9PS0"}</definedName>
    <definedName name="січень07." hidden="1">{#N/A,#N/A,FALSE,"9PS0"}</definedName>
    <definedName name="соцдирекция" hidden="1">{#N/A,#N/A,TRUE,"попередні"}</definedName>
    <definedName name="тар" hidden="1">{#N/A,#N/A,FALSE,"9PS0"}</definedName>
    <definedName name="Теплов" hidden="1">{#N/A,#N/A,FALSE,"9PS0"}</definedName>
    <definedName name="тр" hidden="1">{"'таб 21'!$A$1:$U$24","'таб 21'!$A$1:$U$1"}</definedName>
    <definedName name="травень" hidden="1">{#N/A,#N/A,FALSE,"9PS0"}</definedName>
    <definedName name="філіали2" hidden="1">{#N/A,#N/A,FALSE,"9PS0"}</definedName>
    <definedName name="цуа" hidden="1">{#N/A,#N/A,TRUE,"попередні"}</definedName>
    <definedName name="чер" hidden="1">{#N/A,#N/A,FALSE,"9PS0"}</definedName>
    <definedName name="червень05" hidden="1">{#N/A,#N/A,FALSE,"9PS0"}</definedName>
    <definedName name="чцй" hidden="1">{"'таб 21'!$A$1:$U$24","'таб 21'!$A$1:$U$1"}</definedName>
    <definedName name="югш" hidden="1">{#N/A,#N/A,TRUE,"попередні"}</definedName>
  </definedNames>
  <calcPr calcId="145621"/>
</workbook>
</file>

<file path=xl/calcChain.xml><?xml version="1.0" encoding="utf-8"?>
<calcChain xmlns="http://schemas.openxmlformats.org/spreadsheetml/2006/main">
  <c r="C25" i="5" l="1"/>
  <c r="C27" i="5" l="1"/>
  <c r="C44" i="1" l="1"/>
  <c r="C20" i="5" l="1"/>
  <c r="C17" i="5"/>
  <c r="C24" i="5" l="1"/>
  <c r="C15" i="5" l="1"/>
  <c r="C35" i="4"/>
  <c r="C30" i="4"/>
  <c r="C26" i="4" s="1"/>
  <c r="C22" i="4"/>
  <c r="C18" i="4"/>
  <c r="C40" i="3"/>
  <c r="C28" i="3"/>
  <c r="C24" i="3"/>
  <c r="C20" i="3"/>
  <c r="C15" i="3"/>
  <c r="C56" i="2"/>
  <c r="C54" i="2" s="1"/>
  <c r="C38" i="2"/>
  <c r="C31" i="2"/>
  <c r="C27" i="2"/>
  <c r="C23" i="2"/>
  <c r="C17" i="2"/>
  <c r="C47" i="1"/>
  <c r="C39" i="1"/>
  <c r="C35" i="1"/>
  <c r="C31" i="1"/>
  <c r="C22" i="1"/>
  <c r="C43" i="1" l="1"/>
  <c r="C15" i="4"/>
  <c r="C14" i="3"/>
  <c r="C33" i="3" s="1"/>
  <c r="C16" i="2"/>
  <c r="C36" i="2" s="1"/>
  <c r="C42" i="2" s="1"/>
  <c r="C21" i="1"/>
  <c r="C14" i="4" l="1"/>
  <c r="C17" i="1" s="1"/>
  <c r="C13" i="3"/>
  <c r="C16" i="1" s="1"/>
  <c r="C51" i="1"/>
  <c r="C15" i="2"/>
  <c r="C15" i="1" s="1"/>
  <c r="C32" i="4"/>
  <c r="C37" i="3"/>
  <c r="C14" i="1" l="1"/>
  <c r="C19" i="1" s="1"/>
  <c r="C18" i="1" s="1"/>
</calcChain>
</file>

<file path=xl/sharedStrings.xml><?xml version="1.0" encoding="utf-8"?>
<sst xmlns="http://schemas.openxmlformats.org/spreadsheetml/2006/main" count="352" uniqueCount="157">
  <si>
    <t>Додаток 1</t>
  </si>
  <si>
    <t xml:space="preserve">до рішення виконавчого комітету </t>
  </si>
  <si>
    <t xml:space="preserve">Хмельницької міської ради </t>
  </si>
  <si>
    <t xml:space="preserve">від                         № </t>
  </si>
  <si>
    <t>Структура тарифів на теплову енергію</t>
  </si>
  <si>
    <t>Міського комунального підприємства "Хмельницьктеплокомуненерго"</t>
  </si>
  <si>
    <t>№ з/п</t>
  </si>
  <si>
    <t>Найменування показників</t>
  </si>
  <si>
    <t>для потреб інших споживачів</t>
  </si>
  <si>
    <t>І</t>
  </si>
  <si>
    <t>тарифи на виробництво теплової енергії</t>
  </si>
  <si>
    <t>тарифи на постачання теплової енергії</t>
  </si>
  <si>
    <t>ІІ</t>
  </si>
  <si>
    <t>Структура витрат на теплову енергію ,тис.грн.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</si>
  <si>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</si>
  <si>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</si>
  <si>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</si>
  <si>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</si>
  <si>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витрати на паливо для виробництва теплової енергії котельнями</t>
  </si>
  <si>
    <t>1.1.2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</si>
  <si>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</si>
  <si>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1.1.3</t>
  </si>
  <si>
    <t>експлуатаційні витрати на транспортування власної теплової енергії тепловими мережами інших суб'єктів господарювання</t>
  </si>
  <si>
    <t>1.1.4</t>
  </si>
  <si>
    <t>витрати на придбання теплової енергії в інших суб'єктів господарювання</t>
  </si>
  <si>
    <t>1.1.5</t>
  </si>
  <si>
    <t>витрати на електричну енергію для технологічних потреб</t>
  </si>
  <si>
    <t>1.1.6</t>
  </si>
  <si>
    <t>витрати на воду для технологічних потреб та водовідведення</t>
  </si>
  <si>
    <t>1.1.7</t>
  </si>
  <si>
    <t>матеріали, запасні частини та інші матеріальні ресурси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</si>
  <si>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</si>
  <si>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</si>
  <si>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</si>
  <si>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</si>
  <si>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</si>
  <si>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</si>
  <si>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</si>
  <si>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</si>
  <si>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</si>
  <si>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</si>
  <si>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</si>
  <si>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</si>
  <si>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</si>
  <si>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</si>
  <si>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</si>
  <si>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</si>
  <si>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</si>
  <si>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</si>
  <si>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</si>
  <si>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</si>
  <si>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</si>
  <si>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2.4</t>
  </si>
  <si>
    <t>3</t>
  </si>
  <si>
    <t>Інші операційні витрати</t>
  </si>
  <si>
    <t>4</t>
  </si>
  <si>
    <t>Фінансові витрати</t>
  </si>
  <si>
    <t>5</t>
  </si>
  <si>
    <t>Витрати на покриття втрат</t>
  </si>
  <si>
    <t>6</t>
  </si>
  <si>
    <t>Коригування витрат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</si>
  <si>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</si>
  <si>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</si>
  <si>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</si>
  <si>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</si>
  <si>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</si>
  <si>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</si>
  <si>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</si>
  <si>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</si>
  <si>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</si>
  <si>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 без ПДВ</t>
  </si>
  <si>
    <t>Обсяг реалізації теплової енергії власним споживачам, Гкал</t>
  </si>
  <si>
    <t>Керуючий справами виконавчого комітету</t>
  </si>
  <si>
    <t>Юлія САБІЙ</t>
  </si>
  <si>
    <t>Директор МКП "Хмельницьктеплокомуненерго"</t>
  </si>
  <si>
    <t>Володимир СКАЛІЙ</t>
  </si>
  <si>
    <t>Додаток 2</t>
  </si>
  <si>
    <t>Структура тарифів на виробництво теплової енергії</t>
  </si>
  <si>
    <t>Тарифи на виробництво теплової енергії (середньозважені) без ПДВ       ((п.6*п.7+п.8*п.9+п.10*п.11+п.12+п.13)/п.14)</t>
  </si>
  <si>
    <t>Виробнича собівартість виробництва теплової енергії власними котельнями, у тому числі:</t>
  </si>
  <si>
    <t>витрати на паливо для виробництва теплової енергії</t>
  </si>
  <si>
    <t>Адміністративні витрати виробництва теплової енергії власними котельнями, у тому числі:</t>
  </si>
  <si>
    <t>Повна собівартість</t>
  </si>
  <si>
    <t>Розрахунковий прибуток виробництва теплової енергії власними котельнями,  у тому числі:</t>
  </si>
  <si>
    <t>5.1</t>
  </si>
  <si>
    <t>5.2</t>
  </si>
  <si>
    <t>5.3</t>
  </si>
  <si>
    <t>Вартість виробництва теплової енергії власними котельнями</t>
  </si>
  <si>
    <t>Обсяг відпуску теплової енергії з колекторів власних котелень, Гкал</t>
  </si>
  <si>
    <t>Сумарна та середньозважена вартість виробництва теплової енергії власними ТЕЦ, ТЕС. КГУ та установками з використанням альтернативних джерел енергії, у тому числі:</t>
  </si>
  <si>
    <t>8.1</t>
  </si>
  <si>
    <t>Вартість виробництва теплової енергії власними ТЕЦ, ТЕС</t>
  </si>
  <si>
    <t>8.2</t>
  </si>
  <si>
    <t>Вартість виробництва теплової енергії власними КГУ</t>
  </si>
  <si>
    <t>8.3</t>
  </si>
  <si>
    <t>Вартість виробництва теплової енергії власними установками з використанням альтернативних джерел енергії</t>
  </si>
  <si>
    <t>9</t>
  </si>
  <si>
    <t>Обсяг відпуску теплової енергії з колекторів власних ТЕЦ, ТЕС, КГУ та установок з використанням альтернативних джерел енергії, Гкал, у тому числі:</t>
  </si>
  <si>
    <t>9.1</t>
  </si>
  <si>
    <t>обсяг відпуску теплової енергії з колекторів власних ТЕЦ, ТЕС, Гкал</t>
  </si>
  <si>
    <t>9.2</t>
  </si>
  <si>
    <t>обсяг відпуску теплової енергії з колекторів власних КГУ, Гкал</t>
  </si>
  <si>
    <t>9.3</t>
  </si>
  <si>
    <t>обсяг відпуску теплової енергії з колекторів власних установок з використанням альтернативних джерел енергії, Гкал</t>
  </si>
  <si>
    <t>10</t>
  </si>
  <si>
    <t>Витрати на придбання теплової енергії в інших суб'єктів господарювання</t>
  </si>
  <si>
    <t>11</t>
  </si>
  <si>
    <t>обсяг покупної теплової енергії, Гкал</t>
  </si>
  <si>
    <t>12</t>
  </si>
  <si>
    <t>13</t>
  </si>
  <si>
    <t>Загальний обсяг відпуску теплової енергії</t>
  </si>
  <si>
    <t>Додаток 3</t>
  </si>
  <si>
    <t>Всього розподілені витрати на утримання, експлуатацію основних засобів</t>
  </si>
  <si>
    <t>Витрати на теплову енергію для компенсації втрат власної теплової енергії ліцензіата у теплових мережах</t>
  </si>
  <si>
    <t>Експлуатаційні витрати на транспортування власної теплової енергії тепловими мережами інших суб'єктів господарювання</t>
  </si>
  <si>
    <t>Розрахунковий прибуток транспортування теплової енергії, усього, у тому числі:</t>
  </si>
  <si>
    <t>Річний обсяг реалізації теплової енергії власним споживачам, Гкал</t>
  </si>
  <si>
    <t>Додаток 4</t>
  </si>
  <si>
    <t xml:space="preserve">Структура тарифів на постачання теплової енергії </t>
  </si>
  <si>
    <t>прямі матеріальні витрати</t>
  </si>
  <si>
    <t>Розрахунковий прибуток постачання теплової енергії, усього, у тому числі:</t>
  </si>
  <si>
    <t>Тарифи на послугу з постачання гарячої води та їх структури</t>
  </si>
  <si>
    <t>Тарифи на теплову енергію  з ПДВ, у т. ч.:</t>
  </si>
  <si>
    <t>Структура тарифів на послугу з постачання гарячої води без ПДВ</t>
  </si>
  <si>
    <t>Повна планова собівартість послуги, усього, у тому числі:</t>
  </si>
  <si>
    <t>1.1.</t>
  </si>
  <si>
    <t>вартість власної теплової енергії</t>
  </si>
  <si>
    <t>1.2.</t>
  </si>
  <si>
    <t>витрати на придбання холодної води для надання послуги</t>
  </si>
  <si>
    <t>Розрахунковий прибуток, усього, у т.ч.:</t>
  </si>
  <si>
    <t>2.1.</t>
  </si>
  <si>
    <t>2.2.</t>
  </si>
  <si>
    <t>2.3.</t>
  </si>
  <si>
    <t>Тарифи на послугу без ПДВ</t>
  </si>
  <si>
    <t>Тарифи на теплову енергію  з ПДВ, грн/Гкал, у т. ч.:</t>
  </si>
  <si>
    <t>4.1.</t>
  </si>
  <si>
    <t>паливна складова з ПДВ</t>
  </si>
  <si>
    <t>4.2.</t>
  </si>
  <si>
    <t>решта витрат, крім паливної складової, з ПДВ</t>
  </si>
  <si>
    <t>Додаток 5</t>
  </si>
  <si>
    <t>11.1</t>
  </si>
  <si>
    <t>11.2</t>
  </si>
  <si>
    <t>11.3</t>
  </si>
  <si>
    <t>Тарифи на транспортування теплової енергії без ПДВ       ((п.4+п.5+п.6+п.7+п.9+п.10+п.11)/п.12)</t>
  </si>
  <si>
    <t>грн/Гкал,без ПДВ</t>
  </si>
  <si>
    <t>1.4.3</t>
  </si>
  <si>
    <t>2.3</t>
  </si>
  <si>
    <t>Тарифи на постачання теплової енергії без ПДВ   ((п.1+п.2+п.3+п.4+п.6+п.7+п.8)/п.9)</t>
  </si>
  <si>
    <t xml:space="preserve">тарифи на транспортування теплової енергії </t>
  </si>
  <si>
    <t>Податок на додану вартість</t>
  </si>
  <si>
    <t>Тарифи на послугу з постачання теплової енергії,  з ПДВ</t>
  </si>
  <si>
    <t xml:space="preserve">Структура тарифів на транспортування теплової енергії </t>
  </si>
  <si>
    <t xml:space="preserve">                                        Юлія САБІЙ</t>
  </si>
  <si>
    <t xml:space="preserve">                              Володимир СКАЛІЙ</t>
  </si>
  <si>
    <t>Тарифи на теплову енергію без ПДВ, у тому числі:</t>
  </si>
  <si>
    <t xml:space="preserve"> грн/Гкал, без ПДВ</t>
  </si>
  <si>
    <t xml:space="preserve"> грн./куб.м.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</si>
</sst>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₴_-;\-* #,##0.00_₴_-;_-* &quot;-&quot;??_₴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0\ _г_р_н_._-;\-* #,##0.00\ _г_р_н_._-;_-* &quot;-&quot;??\ _г_р_н_._-;_-@_-"/>
    <numFmt numFmtId="170" formatCode="dd\ mmm\ yyyy_);;;&quot;  &quot;@"/>
    <numFmt numFmtId="171" formatCode="_([$€]* #,##0.00_);_([$€]* \(#,##0.00\);_([$€]* &quot;-&quot;??_);_(@_)"/>
    <numFmt numFmtId="172" formatCode="#,##0_);\(#,##0\);&quot;- &quot;;&quot;  &quot;@"/>
    <numFmt numFmtId="173" formatCode="0.0_)"/>
    <numFmt numFmtId="174" formatCode="_-* #,##0\ _к_._-;\-* #,##0\ _к_._-;_-* &quot;-&quot;\ _к_._-;_-@_-"/>
    <numFmt numFmtId="175" formatCode="_(* #,##0.00_);_(* \(#,##0.00\);_(* &quot;-&quot;??_);_(@_)"/>
    <numFmt numFmtId="176" formatCode="_-* #,##0.0\ _г_р_н_._-;\-* #,##0.0\ _г_р_н_._-;_-* &quot;-&quot;??\ _г_р_н_._-;_-@_-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1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1"/>
      <color theme="0"/>
      <name val="Times New Roman"/>
      <family val="1"/>
      <charset val="204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</font>
    <font>
      <sz val="10"/>
      <name val="PragmaticaCTT"/>
      <charset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  <charset val="204"/>
    </font>
    <font>
      <sz val="8"/>
      <name val="Arial MT"/>
    </font>
    <font>
      <b/>
      <sz val="11"/>
      <color indexed="63"/>
      <name val="Calibri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Courier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</fills>
  <borders count="6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68">
    <xf numFmtId="0" fontId="0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16" applyNumberFormat="0" applyAlignment="0" applyProtection="0"/>
    <xf numFmtId="0" fontId="19" fillId="4" borderId="16" applyNumberFormat="0" applyAlignment="0" applyProtection="0"/>
    <xf numFmtId="0" fontId="20" fillId="25" borderId="17" applyNumberFormat="0" applyAlignment="0" applyProtection="0"/>
    <xf numFmtId="169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5" fillId="0" borderId="0"/>
    <xf numFmtId="0" fontId="15" fillId="0" borderId="0"/>
    <xf numFmtId="0" fontId="24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3" fontId="30" fillId="0" borderId="0" applyNumberFormat="0"/>
    <xf numFmtId="0" fontId="31" fillId="0" borderId="0"/>
    <xf numFmtId="0" fontId="32" fillId="5" borderId="16" applyNumberFormat="0" applyAlignment="0" applyProtection="0"/>
    <xf numFmtId="0" fontId="32" fillId="5" borderId="16" applyNumberFormat="0" applyAlignment="0" applyProtection="0"/>
    <xf numFmtId="0" fontId="33" fillId="0" borderId="21" applyNumberFormat="0" applyFill="0" applyAlignment="0" applyProtection="0"/>
    <xf numFmtId="0" fontId="34" fillId="14" borderId="0" applyNumberFormat="0" applyBorder="0" applyAlignment="0" applyProtection="0"/>
    <xf numFmtId="0" fontId="35" fillId="0" borderId="0" applyNumberFormat="0" applyFill="0" applyBorder="0" applyAlignment="0" applyProtection="0"/>
    <xf numFmtId="9" fontId="36" fillId="0" borderId="0"/>
    <xf numFmtId="9" fontId="36" fillId="0" borderId="0"/>
    <xf numFmtId="0" fontId="21" fillId="6" borderId="22" applyNumberFormat="0" applyFont="0" applyAlignment="0" applyProtection="0"/>
    <xf numFmtId="0" fontId="21" fillId="6" borderId="22" applyNumberFormat="0" applyFont="0" applyAlignment="0" applyProtection="0"/>
    <xf numFmtId="0" fontId="37" fillId="4" borderId="23" applyNumberFormat="0" applyAlignment="0" applyProtection="0"/>
    <xf numFmtId="0" fontId="37" fillId="4" borderId="23" applyNumberFormat="0" applyAlignment="0" applyProtection="0"/>
    <xf numFmtId="0" fontId="38" fillId="4" borderId="0">
      <alignment horizontal="center" vertical="center"/>
    </xf>
    <xf numFmtId="0" fontId="39" fillId="4" borderId="0">
      <alignment horizontal="left" vertical="center"/>
    </xf>
    <xf numFmtId="1" fontId="40" fillId="0" borderId="0"/>
    <xf numFmtId="0" fontId="4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0" fillId="0" borderId="0"/>
    <xf numFmtId="0" fontId="43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24" borderId="0" applyNumberFormat="0" applyBorder="0" applyAlignment="0" applyProtection="0"/>
    <xf numFmtId="0" fontId="16" fillId="24" borderId="0" applyNumberFormat="0" applyBorder="0" applyAlignment="0" applyProtection="0"/>
    <xf numFmtId="0" fontId="44" fillId="5" borderId="16" applyNumberFormat="0" applyAlignment="0" applyProtection="0"/>
    <xf numFmtId="0" fontId="32" fillId="5" borderId="16" applyNumberFormat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/>
    <xf numFmtId="0" fontId="46" fillId="12" borderId="23" applyNumberFormat="0" applyAlignment="0" applyProtection="0"/>
    <xf numFmtId="0" fontId="37" fillId="12" borderId="23" applyNumberFormat="0" applyAlignment="0" applyProtection="0"/>
    <xf numFmtId="0" fontId="46" fillId="4" borderId="23" applyNumberFormat="0" applyAlignment="0" applyProtection="0"/>
    <xf numFmtId="0" fontId="47" fillId="12" borderId="16" applyNumberFormat="0" applyAlignment="0" applyProtection="0"/>
    <xf numFmtId="0" fontId="19" fillId="12" borderId="16" applyNumberFormat="0" applyAlignment="0" applyProtection="0"/>
    <xf numFmtId="0" fontId="47" fillId="4" borderId="16" applyNumberFormat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8" fontId="45" fillId="0" borderId="0" applyFill="0" applyBorder="0" applyAlignment="0" applyProtection="0"/>
    <xf numFmtId="0" fontId="49" fillId="0" borderId="25" applyNumberFormat="0" applyFill="0" applyAlignment="0" applyProtection="0"/>
    <xf numFmtId="0" fontId="50" fillId="0" borderId="25" applyNumberFormat="0" applyFill="0" applyAlignment="0" applyProtection="0"/>
    <xf numFmtId="0" fontId="49" fillId="0" borderId="25" applyNumberFormat="0" applyFill="0" applyAlignment="0" applyProtection="0"/>
    <xf numFmtId="0" fontId="51" fillId="0" borderId="25" applyNumberFormat="0" applyFill="0" applyAlignment="0" applyProtection="0"/>
    <xf numFmtId="0" fontId="52" fillId="0" borderId="19" applyNumberFormat="0" applyFill="0" applyAlignment="0" applyProtection="0"/>
    <xf numFmtId="0" fontId="53" fillId="0" borderId="19" applyNumberFormat="0" applyFill="0" applyAlignment="0" applyProtection="0"/>
    <xf numFmtId="0" fontId="52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26" applyNumberFormat="0" applyFill="0" applyAlignment="0" applyProtection="0"/>
    <xf numFmtId="0" fontId="56" fillId="0" borderId="26" applyNumberFormat="0" applyFill="0" applyAlignment="0" applyProtection="0"/>
    <xf numFmtId="0" fontId="55" fillId="0" borderId="26" applyNumberFormat="0" applyFill="0" applyAlignment="0" applyProtection="0"/>
    <xf numFmtId="0" fontId="57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5" fillId="0" borderId="0"/>
    <xf numFmtId="0" fontId="15" fillId="0" borderId="0"/>
    <xf numFmtId="0" fontId="4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8" fillId="0" borderId="27" applyNumberFormat="0" applyFill="0" applyAlignment="0" applyProtection="0"/>
    <xf numFmtId="0" fontId="42" fillId="0" borderId="27" applyNumberFormat="0" applyFill="0" applyAlignment="0" applyProtection="0"/>
    <xf numFmtId="0" fontId="58" fillId="0" borderId="24" applyNumberFormat="0" applyFill="0" applyAlignment="0" applyProtection="0"/>
    <xf numFmtId="0" fontId="59" fillId="25" borderId="17" applyNumberFormat="0" applyAlignment="0" applyProtection="0"/>
    <xf numFmtId="0" fontId="20" fillId="25" borderId="17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8" fillId="0" borderId="0"/>
    <xf numFmtId="0" fontId="65" fillId="0" borderId="0"/>
    <xf numFmtId="0" fontId="65" fillId="0" borderId="0"/>
    <xf numFmtId="0" fontId="65" fillId="0" borderId="0"/>
    <xf numFmtId="0" fontId="4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5" fillId="0" borderId="0"/>
    <xf numFmtId="0" fontId="5" fillId="0" borderId="0"/>
    <xf numFmtId="0" fontId="21" fillId="0" borderId="0"/>
    <xf numFmtId="0" fontId="1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1" fillId="0" borderId="0"/>
    <xf numFmtId="0" fontId="14" fillId="0" borderId="0"/>
    <xf numFmtId="0" fontId="64" fillId="0" borderId="0"/>
    <xf numFmtId="0" fontId="14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5" fillId="0" borderId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6" borderId="22" applyNumberFormat="0" applyFont="0" applyAlignment="0" applyProtection="0"/>
    <xf numFmtId="0" fontId="48" fillId="6" borderId="22" applyNumberFormat="0" applyFont="0" applyAlignment="0" applyProtection="0"/>
    <xf numFmtId="0" fontId="14" fillId="6" borderId="22" applyNumberFormat="0" applyFont="0" applyAlignment="0" applyProtection="0"/>
    <xf numFmtId="0" fontId="71" fillId="6" borderId="22" applyNumberFormat="0" applyFon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5" fillId="0" borderId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ill="0" applyBorder="0" applyAlignment="0" applyProtection="0"/>
    <xf numFmtId="9" fontId="4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ill="0" applyBorder="0" applyAlignment="0" applyProtection="0"/>
    <xf numFmtId="0" fontId="72" fillId="0" borderId="21" applyNumberFormat="0" applyFill="0" applyAlignment="0" applyProtection="0"/>
    <xf numFmtId="0" fontId="33" fillId="0" borderId="21" applyNumberFormat="0" applyFill="0" applyAlignment="0" applyProtection="0"/>
    <xf numFmtId="0" fontId="73" fillId="0" borderId="0"/>
    <xf numFmtId="0" fontId="74" fillId="0" borderId="28">
      <alignment vertical="center" wrapText="1"/>
    </xf>
    <xf numFmtId="0" fontId="48" fillId="0" borderId="0">
      <alignment vertical="justify"/>
    </xf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6" fillId="10" borderId="0" applyNumberFormat="0" applyBorder="0" applyAlignment="0" applyProtection="0"/>
    <xf numFmtId="0" fontId="26" fillId="10" borderId="0" applyNumberFormat="0" applyBorder="0" applyAlignment="0" applyProtection="0"/>
  </cellStyleXfs>
  <cellXfs count="234">
    <xf numFmtId="0" fontId="0" fillId="0" borderId="0" xfId="0"/>
    <xf numFmtId="0" fontId="4" fillId="0" borderId="0" xfId="1"/>
    <xf numFmtId="0" fontId="6" fillId="0" borderId="0" xfId="1" applyFont="1"/>
    <xf numFmtId="0" fontId="4" fillId="0" borderId="3" xfId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2" fontId="4" fillId="0" borderId="0" xfId="1" applyNumberForma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2" fontId="7" fillId="2" borderId="3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49" fontId="4" fillId="0" borderId="3" xfId="1" applyNumberFormat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2" fontId="4" fillId="0" borderId="3" xfId="1" applyNumberFormat="1" applyBorder="1" applyAlignment="1">
      <alignment horizontal="center" vertical="center" wrapText="1"/>
    </xf>
    <xf numFmtId="0" fontId="4" fillId="0" borderId="3" xfId="1" applyBorder="1" applyAlignment="1">
      <alignment vertical="center" wrapText="1"/>
    </xf>
    <xf numFmtId="2" fontId="8" fillId="0" borderId="0" xfId="1" applyNumberFormat="1" applyFont="1" applyFill="1" applyBorder="1" applyAlignment="1">
      <alignment vertical="top" wrapText="1"/>
    </xf>
    <xf numFmtId="0" fontId="4" fillId="3" borderId="3" xfId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2" fontId="4" fillId="0" borderId="3" xfId="1" applyNumberFormat="1" applyBorder="1" applyAlignment="1">
      <alignment horizontal="center" vertical="top" wrapText="1"/>
    </xf>
    <xf numFmtId="2" fontId="4" fillId="0" borderId="3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2" fontId="10" fillId="2" borderId="3" xfId="1" applyNumberFormat="1" applyFont="1" applyFill="1" applyBorder="1" applyAlignment="1">
      <alignment horizontal="center" vertical="center" wrapText="1"/>
    </xf>
    <xf numFmtId="2" fontId="11" fillId="0" borderId="3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4" fillId="0" borderId="7" xfId="1" applyBorder="1" applyAlignment="1">
      <alignment horizontal="center" vertical="center"/>
    </xf>
    <xf numFmtId="0" fontId="4" fillId="0" borderId="4" xfId="1" applyBorder="1" applyAlignment="1">
      <alignment vertical="center" wrapText="1"/>
    </xf>
    <xf numFmtId="2" fontId="4" fillId="3" borderId="6" xfId="1" applyNumberFormat="1" applyFill="1" applyBorder="1" applyAlignment="1">
      <alignment horizontal="center" vertical="center" wrapText="1"/>
    </xf>
    <xf numFmtId="0" fontId="8" fillId="0" borderId="0" xfId="1" applyFont="1"/>
    <xf numFmtId="0" fontId="4" fillId="0" borderId="0" xfId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/>
    <xf numFmtId="0" fontId="12" fillId="0" borderId="0" xfId="1" applyFont="1"/>
    <xf numFmtId="0" fontId="2" fillId="0" borderId="0" xfId="1" applyFont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0" fontId="4" fillId="0" borderId="0" xfId="1" applyBorder="1"/>
    <xf numFmtId="0" fontId="2" fillId="0" borderId="0" xfId="1" applyFont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2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/>
    <xf numFmtId="49" fontId="3" fillId="0" borderId="3" xfId="1" applyNumberFormat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2" fontId="2" fillId="0" borderId="0" xfId="1" applyNumberFormat="1" applyFont="1" applyBorder="1" applyAlignment="1">
      <alignment vertical="center" wrapText="1"/>
    </xf>
    <xf numFmtId="2" fontId="8" fillId="0" borderId="0" xfId="1" applyNumberFormat="1" applyFont="1" applyBorder="1" applyAlignment="1">
      <alignment vertical="center" wrapText="1"/>
    </xf>
    <xf numFmtId="2" fontId="7" fillId="2" borderId="10" xfId="1" applyNumberFormat="1" applyFont="1" applyFill="1" applyBorder="1" applyAlignment="1">
      <alignment horizontal="center" vertical="center" wrapText="1"/>
    </xf>
    <xf numFmtId="0" fontId="4" fillId="0" borderId="7" xfId="1" applyBorder="1" applyAlignment="1">
      <alignment horizontal="center"/>
    </xf>
    <xf numFmtId="0" fontId="4" fillId="0" borderId="4" xfId="1" applyBorder="1" applyAlignment="1">
      <alignment wrapText="1"/>
    </xf>
    <xf numFmtId="0" fontId="4" fillId="0" borderId="0" xfId="1" applyFont="1" applyBorder="1"/>
    <xf numFmtId="2" fontId="3" fillId="0" borderId="1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4" fillId="0" borderId="0" xfId="1" applyBorder="1" applyAlignment="1">
      <alignment vertical="top" wrapText="1"/>
    </xf>
    <xf numFmtId="0" fontId="4" fillId="0" borderId="13" xfId="1" applyBorder="1" applyAlignment="1">
      <alignment vertical="center" wrapText="1"/>
    </xf>
    <xf numFmtId="0" fontId="8" fillId="0" borderId="0" xfId="1" applyFont="1" applyBorder="1" applyAlignment="1">
      <alignment vertical="top" wrapText="1"/>
    </xf>
    <xf numFmtId="0" fontId="4" fillId="0" borderId="4" xfId="1" applyBorder="1" applyAlignment="1">
      <alignment horizontal="center" vertical="top" wrapText="1"/>
    </xf>
    <xf numFmtId="0" fontId="4" fillId="0" borderId="15" xfId="1" applyBorder="1" applyAlignment="1">
      <alignment horizontal="center" vertical="center"/>
    </xf>
    <xf numFmtId="0" fontId="4" fillId="0" borderId="11" xfId="1" applyBorder="1" applyAlignment="1">
      <alignment vertical="center" wrapText="1"/>
    </xf>
    <xf numFmtId="0" fontId="8" fillId="0" borderId="0" xfId="1" applyFont="1" applyBorder="1"/>
    <xf numFmtId="0" fontId="13" fillId="0" borderId="0" xfId="1" applyFont="1"/>
    <xf numFmtId="0" fontId="4" fillId="0" borderId="0" xfId="1" applyAlignment="1">
      <alignment vertical="center"/>
    </xf>
    <xf numFmtId="0" fontId="4" fillId="0" borderId="0" xfId="1" applyFont="1"/>
    <xf numFmtId="0" fontId="4" fillId="2" borderId="3" xfId="1" applyFill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top" wrapText="1"/>
    </xf>
    <xf numFmtId="2" fontId="4" fillId="0" borderId="3" xfId="1" applyNumberFormat="1" applyFont="1" applyBorder="1" applyAlignment="1">
      <alignment horizontal="center" vertical="top" wrapText="1"/>
    </xf>
    <xf numFmtId="49" fontId="4" fillId="2" borderId="3" xfId="1" applyNumberFormat="1" applyFill="1" applyBorder="1" applyAlignment="1">
      <alignment horizontal="center" vertical="center" wrapText="1"/>
    </xf>
    <xf numFmtId="2" fontId="7" fillId="2" borderId="3" xfId="1" applyNumberFormat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wrapText="1"/>
    </xf>
    <xf numFmtId="2" fontId="4" fillId="0" borderId="0" xfId="1" applyNumberFormat="1"/>
    <xf numFmtId="2" fontId="3" fillId="0" borderId="3" xfId="1" applyNumberFormat="1" applyFont="1" applyBorder="1" applyAlignment="1">
      <alignment horizontal="center" vertical="top" wrapText="1"/>
    </xf>
    <xf numFmtId="0" fontId="6" fillId="3" borderId="0" xfId="1" applyFont="1" applyFill="1" applyBorder="1" applyAlignment="1" applyProtection="1">
      <alignment wrapText="1"/>
    </xf>
    <xf numFmtId="0" fontId="3" fillId="0" borderId="0" xfId="1" applyFont="1" applyAlignment="1"/>
    <xf numFmtId="0" fontId="7" fillId="2" borderId="3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 wrapText="1"/>
    </xf>
    <xf numFmtId="0" fontId="78" fillId="0" borderId="0" xfId="0" applyFont="1"/>
    <xf numFmtId="0" fontId="78" fillId="0" borderId="0" xfId="1" applyFont="1"/>
    <xf numFmtId="2" fontId="4" fillId="0" borderId="0" xfId="1" applyNumberFormat="1" applyBorder="1" applyAlignment="1">
      <alignment vertical="center"/>
    </xf>
    <xf numFmtId="49" fontId="7" fillId="2" borderId="29" xfId="1" applyNumberFormat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vertical="center" wrapText="1"/>
    </xf>
    <xf numFmtId="49" fontId="4" fillId="0" borderId="31" xfId="1" applyNumberFormat="1" applyBorder="1" applyAlignment="1">
      <alignment horizontal="center" vertical="center" wrapText="1"/>
    </xf>
    <xf numFmtId="0" fontId="4" fillId="0" borderId="32" xfId="1" applyBorder="1" applyAlignment="1">
      <alignment horizontal="center" vertical="center"/>
    </xf>
    <xf numFmtId="0" fontId="4" fillId="0" borderId="8" xfId="1" applyBorder="1" applyAlignment="1">
      <alignment wrapText="1"/>
    </xf>
    <xf numFmtId="0" fontId="4" fillId="0" borderId="2" xfId="1" applyBorder="1" applyAlignment="1">
      <alignment horizontal="center" vertical="center" wrapText="1"/>
    </xf>
    <xf numFmtId="0" fontId="4" fillId="0" borderId="33" xfId="1" applyBorder="1" applyAlignment="1">
      <alignment vertical="center" wrapText="1"/>
    </xf>
    <xf numFmtId="2" fontId="4" fillId="0" borderId="0" xfId="1" applyNumberFormat="1" applyBorder="1" applyAlignment="1">
      <alignment vertical="center" wrapText="1"/>
    </xf>
    <xf numFmtId="2" fontId="4" fillId="0" borderId="3" xfId="1" applyNumberFormat="1" applyFill="1" applyBorder="1" applyAlignment="1">
      <alignment horizontal="center" vertical="center" wrapText="1"/>
    </xf>
    <xf numFmtId="2" fontId="4" fillId="0" borderId="3" xfId="1" applyNumberFormat="1" applyFill="1" applyBorder="1" applyAlignment="1">
      <alignment horizontal="center" vertical="top" wrapText="1"/>
    </xf>
    <xf numFmtId="49" fontId="3" fillId="0" borderId="15" xfId="1" applyNumberFormat="1" applyFont="1" applyBorder="1" applyAlignment="1">
      <alignment horizontal="center" vertical="center" wrapText="1"/>
    </xf>
    <xf numFmtId="49" fontId="4" fillId="0" borderId="34" xfId="1" applyNumberFormat="1" applyBorder="1" applyAlignment="1">
      <alignment horizontal="center" vertical="center" wrapText="1"/>
    </xf>
    <xf numFmtId="49" fontId="4" fillId="0" borderId="7" xfId="1" applyNumberFormat="1" applyBorder="1" applyAlignment="1">
      <alignment horizontal="center" vertical="center" wrapText="1"/>
    </xf>
    <xf numFmtId="49" fontId="4" fillId="0" borderId="15" xfId="1" applyNumberForma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2" fontId="3" fillId="0" borderId="36" xfId="1" applyNumberFormat="1" applyFont="1" applyBorder="1" applyAlignment="1">
      <alignment horizontal="center" vertical="center" wrapText="1"/>
    </xf>
    <xf numFmtId="0" fontId="7" fillId="2" borderId="37" xfId="1" applyFont="1" applyFill="1" applyBorder="1" applyAlignment="1">
      <alignment vertical="center" wrapText="1"/>
    </xf>
    <xf numFmtId="2" fontId="7" fillId="2" borderId="38" xfId="1" applyNumberFormat="1" applyFont="1" applyFill="1" applyBorder="1" applyAlignment="1">
      <alignment horizontal="center" vertical="center" wrapText="1"/>
    </xf>
    <xf numFmtId="0" fontId="7" fillId="0" borderId="31" xfId="1" applyFont="1" applyBorder="1" applyAlignment="1">
      <alignment vertical="center" wrapText="1"/>
    </xf>
    <xf numFmtId="2" fontId="7" fillId="0" borderId="39" xfId="1" applyNumberFormat="1" applyFont="1" applyBorder="1" applyAlignment="1">
      <alignment horizontal="center" vertical="center" wrapText="1"/>
    </xf>
    <xf numFmtId="0" fontId="4" fillId="0" borderId="31" xfId="1" applyBorder="1" applyAlignment="1">
      <alignment vertical="center" wrapText="1"/>
    </xf>
    <xf numFmtId="2" fontId="4" fillId="0" borderId="39" xfId="1" applyNumberFormat="1" applyBorder="1" applyAlignment="1">
      <alignment horizontal="center" vertical="center" wrapText="1"/>
    </xf>
    <xf numFmtId="0" fontId="3" fillId="0" borderId="31" xfId="1" applyFont="1" applyBorder="1" applyAlignment="1">
      <alignment vertical="center" wrapText="1"/>
    </xf>
    <xf numFmtId="0" fontId="7" fillId="0" borderId="39" xfId="1" applyFont="1" applyBorder="1" applyAlignment="1">
      <alignment horizontal="center" vertical="center" wrapText="1"/>
    </xf>
    <xf numFmtId="0" fontId="4" fillId="0" borderId="31" xfId="1" applyFont="1" applyBorder="1" applyAlignment="1">
      <alignment vertical="center" wrapText="1"/>
    </xf>
    <xf numFmtId="0" fontId="7" fillId="2" borderId="31" xfId="1" applyFont="1" applyFill="1" applyBorder="1" applyAlignment="1">
      <alignment vertical="center" wrapText="1"/>
    </xf>
    <xf numFmtId="2" fontId="7" fillId="2" borderId="39" xfId="1" applyNumberFormat="1" applyFont="1" applyFill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 wrapText="1"/>
    </xf>
    <xf numFmtId="0" fontId="9" fillId="0" borderId="31" xfId="1" applyFont="1" applyBorder="1" applyAlignment="1">
      <alignment vertical="center" wrapText="1"/>
    </xf>
    <xf numFmtId="2" fontId="9" fillId="0" borderId="39" xfId="1" applyNumberFormat="1" applyFont="1" applyBorder="1" applyAlignment="1">
      <alignment horizontal="center" vertical="center" wrapText="1"/>
    </xf>
    <xf numFmtId="0" fontId="4" fillId="0" borderId="39" xfId="1" applyBorder="1" applyAlignment="1">
      <alignment horizontal="center" vertical="center" wrapText="1"/>
    </xf>
    <xf numFmtId="2" fontId="10" fillId="2" borderId="39" xfId="1" applyNumberFormat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vertical="center" wrapText="1"/>
    </xf>
    <xf numFmtId="2" fontId="4" fillId="0" borderId="36" xfId="1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vertical="center" wrapText="1"/>
    </xf>
    <xf numFmtId="0" fontId="4" fillId="0" borderId="10" xfId="1" applyBorder="1" applyAlignment="1">
      <alignment vertical="center" wrapText="1"/>
    </xf>
    <xf numFmtId="0" fontId="4" fillId="0" borderId="41" xfId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38" xfId="1" applyBorder="1" applyAlignment="1">
      <alignment horizontal="center" vertical="center" wrapText="1"/>
    </xf>
    <xf numFmtId="2" fontId="4" fillId="0" borderId="42" xfId="1" applyNumberForma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39" xfId="1" applyBorder="1" applyAlignment="1">
      <alignment horizontal="center" vertical="top" wrapText="1"/>
    </xf>
    <xf numFmtId="0" fontId="4" fillId="0" borderId="43" xfId="1" applyFont="1" applyBorder="1" applyAlignment="1">
      <alignment horizontal="center" vertical="top" wrapText="1"/>
    </xf>
    <xf numFmtId="0" fontId="4" fillId="0" borderId="12" xfId="1" applyFont="1" applyBorder="1" applyAlignment="1">
      <alignment horizontal="center" vertical="center" wrapText="1"/>
    </xf>
    <xf numFmtId="0" fontId="4" fillId="0" borderId="31" xfId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49" fontId="3" fillId="0" borderId="48" xfId="1" applyNumberFormat="1" applyFont="1" applyBorder="1" applyAlignment="1">
      <alignment horizontal="center" vertical="center" wrapText="1"/>
    </xf>
    <xf numFmtId="49" fontId="4" fillId="0" borderId="48" xfId="1" applyNumberFormat="1" applyBorder="1" applyAlignment="1">
      <alignment horizontal="center" vertical="center" wrapText="1"/>
    </xf>
    <xf numFmtId="49" fontId="4" fillId="0" borderId="48" xfId="1" applyNumberFormat="1" applyFont="1" applyBorder="1" applyAlignment="1">
      <alignment horizontal="center" vertical="center" wrapText="1"/>
    </xf>
    <xf numFmtId="49" fontId="7" fillId="2" borderId="48" xfId="1" applyNumberFormat="1" applyFont="1" applyFill="1" applyBorder="1" applyAlignment="1">
      <alignment horizontal="center" vertical="center" wrapText="1"/>
    </xf>
    <xf numFmtId="49" fontId="7" fillId="2" borderId="40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0" fontId="3" fillId="0" borderId="31" xfId="1" applyFont="1" applyBorder="1" applyAlignment="1">
      <alignment horizontal="center" vertical="center" wrapText="1"/>
    </xf>
    <xf numFmtId="2" fontId="3" fillId="0" borderId="39" xfId="1" applyNumberFormat="1" applyFont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49" fontId="3" fillId="0" borderId="31" xfId="1" applyNumberFormat="1" applyFont="1" applyBorder="1" applyAlignment="1">
      <alignment horizontal="center" vertical="center" wrapText="1"/>
    </xf>
    <xf numFmtId="2" fontId="4" fillId="0" borderId="39" xfId="1" applyNumberFormat="1" applyFont="1" applyBorder="1" applyAlignment="1">
      <alignment horizontal="center" vertical="center" wrapText="1"/>
    </xf>
    <xf numFmtId="49" fontId="7" fillId="0" borderId="31" xfId="1" applyNumberFormat="1" applyFont="1" applyBorder="1" applyAlignment="1">
      <alignment horizontal="center" vertical="center" wrapText="1"/>
    </xf>
    <xf numFmtId="49" fontId="7" fillId="2" borderId="31" xfId="1" applyNumberFormat="1" applyFont="1" applyFill="1" applyBorder="1" applyAlignment="1">
      <alignment horizontal="center" vertical="center" wrapText="1"/>
    </xf>
    <xf numFmtId="168" fontId="7" fillId="2" borderId="39" xfId="1" applyNumberFormat="1" applyFont="1" applyFill="1" applyBorder="1" applyAlignment="1">
      <alignment horizontal="center" vertical="center" wrapText="1"/>
    </xf>
    <xf numFmtId="168" fontId="4" fillId="0" borderId="39" xfId="1" applyNumberFormat="1" applyBorder="1" applyAlignment="1">
      <alignment horizontal="center" vertical="center" wrapText="1"/>
    </xf>
    <xf numFmtId="168" fontId="4" fillId="0" borderId="39" xfId="1" applyNumberFormat="1" applyFont="1" applyBorder="1" applyAlignment="1">
      <alignment horizontal="center" vertical="center" wrapText="1"/>
    </xf>
    <xf numFmtId="49" fontId="4" fillId="0" borderId="32" xfId="1" applyNumberFormat="1" applyBorder="1" applyAlignment="1">
      <alignment horizontal="center" vertical="center" wrapText="1"/>
    </xf>
    <xf numFmtId="168" fontId="4" fillId="0" borderId="49" xfId="1" applyNumberFormat="1" applyBorder="1" applyAlignment="1">
      <alignment horizontal="center" vertical="center" wrapText="1"/>
    </xf>
    <xf numFmtId="2" fontId="7" fillId="2" borderId="50" xfId="1" applyNumberFormat="1" applyFont="1" applyFill="1" applyBorder="1" applyAlignment="1">
      <alignment horizontal="center" vertical="center" wrapText="1"/>
    </xf>
    <xf numFmtId="4" fontId="4" fillId="0" borderId="49" xfId="1" applyNumberFormat="1" applyBorder="1" applyAlignment="1">
      <alignment horizontal="center" vertical="center" wrapText="1"/>
    </xf>
    <xf numFmtId="0" fontId="4" fillId="0" borderId="0" xfId="1" applyAlignment="1">
      <alignment horizontal="right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wrapText="1"/>
    </xf>
    <xf numFmtId="2" fontId="7" fillId="3" borderId="0" xfId="1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79" fillId="0" borderId="4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0" fontId="7" fillId="0" borderId="53" xfId="1" applyFont="1" applyBorder="1" applyAlignment="1">
      <alignment horizontal="center" vertical="center" wrapText="1"/>
    </xf>
    <xf numFmtId="16" fontId="1" fillId="0" borderId="53" xfId="1" applyNumberFormat="1" applyFont="1" applyBorder="1" applyAlignment="1">
      <alignment horizontal="center" vertical="center" wrapText="1"/>
    </xf>
    <xf numFmtId="0" fontId="1" fillId="0" borderId="53" xfId="1" applyFont="1" applyBorder="1" applyAlignment="1">
      <alignment horizontal="center" vertical="center" wrapText="1"/>
    </xf>
    <xf numFmtId="0" fontId="1" fillId="0" borderId="53" xfId="1" applyFont="1" applyBorder="1" applyAlignment="1">
      <alignment horizontal="center" vertical="center"/>
    </xf>
    <xf numFmtId="0" fontId="7" fillId="3" borderId="53" xfId="1" applyFont="1" applyFill="1" applyBorder="1" applyAlignment="1">
      <alignment horizontal="center" vertical="center"/>
    </xf>
    <xf numFmtId="0" fontId="78" fillId="3" borderId="53" xfId="1" applyFont="1" applyFill="1" applyBorder="1" applyAlignment="1">
      <alignment horizontal="center" vertical="center"/>
    </xf>
    <xf numFmtId="16" fontId="78" fillId="3" borderId="54" xfId="1" applyNumberFormat="1" applyFont="1" applyFill="1" applyBorder="1" applyAlignment="1">
      <alignment horizontal="center" vertical="center"/>
    </xf>
    <xf numFmtId="0" fontId="1" fillId="0" borderId="55" xfId="1" applyFont="1" applyBorder="1" applyAlignment="1">
      <alignment horizontal="center" vertical="center" wrapText="1"/>
    </xf>
    <xf numFmtId="0" fontId="79" fillId="3" borderId="55" xfId="1" applyFont="1" applyFill="1" applyBorder="1" applyAlignment="1" applyProtection="1">
      <alignment vertical="center" wrapText="1"/>
    </xf>
    <xf numFmtId="2" fontId="79" fillId="0" borderId="4" xfId="1" applyNumberFormat="1" applyFont="1" applyBorder="1" applyAlignment="1">
      <alignment horizontal="center" vertical="center" wrapText="1"/>
    </xf>
    <xf numFmtId="0" fontId="7" fillId="0" borderId="56" xfId="1" applyFont="1" applyBorder="1" applyAlignment="1">
      <alignment horizontal="left" vertical="center" wrapText="1"/>
    </xf>
    <xf numFmtId="0" fontId="1" fillId="0" borderId="53" xfId="1" applyFont="1" applyBorder="1" applyAlignment="1">
      <alignment horizontal="left" vertical="center" wrapText="1"/>
    </xf>
    <xf numFmtId="0" fontId="7" fillId="3" borderId="53" xfId="1" applyFont="1" applyFill="1" applyBorder="1" applyAlignment="1" applyProtection="1">
      <alignment wrapText="1"/>
    </xf>
    <xf numFmtId="0" fontId="1" fillId="3" borderId="53" xfId="1" applyFont="1" applyFill="1" applyBorder="1" applyAlignment="1" applyProtection="1">
      <alignment wrapText="1"/>
    </xf>
    <xf numFmtId="0" fontId="1" fillId="0" borderId="53" xfId="1" applyFont="1" applyBorder="1" applyAlignment="1">
      <alignment horizontal="left"/>
    </xf>
    <xf numFmtId="0" fontId="78" fillId="3" borderId="53" xfId="1" applyFont="1" applyFill="1" applyBorder="1" applyAlignment="1" applyProtection="1">
      <alignment wrapText="1"/>
    </xf>
    <xf numFmtId="0" fontId="78" fillId="3" borderId="54" xfId="1" applyFont="1" applyFill="1" applyBorder="1" applyAlignment="1" applyProtection="1">
      <alignment horizontal="center" vertical="center" wrapText="1"/>
    </xf>
    <xf numFmtId="2" fontId="7" fillId="0" borderId="56" xfId="1" applyNumberFormat="1" applyFont="1" applyBorder="1" applyAlignment="1">
      <alignment horizontal="center" vertical="center" wrapText="1"/>
    </xf>
    <xf numFmtId="2" fontId="1" fillId="0" borderId="53" xfId="1" applyNumberFormat="1" applyFont="1" applyBorder="1" applyAlignment="1">
      <alignment horizontal="center" vertical="center" wrapText="1"/>
    </xf>
    <xf numFmtId="2" fontId="7" fillId="0" borderId="53" xfId="1" applyNumberFormat="1" applyFont="1" applyBorder="1" applyAlignment="1">
      <alignment horizontal="center" vertical="center" wrapText="1"/>
    </xf>
    <xf numFmtId="2" fontId="1" fillId="0" borderId="53" xfId="1" applyNumberFormat="1" applyFont="1" applyBorder="1" applyAlignment="1">
      <alignment horizontal="center"/>
    </xf>
    <xf numFmtId="2" fontId="7" fillId="3" borderId="53" xfId="1" applyNumberFormat="1" applyFont="1" applyFill="1" applyBorder="1" applyAlignment="1">
      <alignment horizontal="center" vertical="center"/>
    </xf>
    <xf numFmtId="2" fontId="78" fillId="3" borderId="53" xfId="1" applyNumberFormat="1" applyFont="1" applyFill="1" applyBorder="1" applyAlignment="1">
      <alignment horizontal="center" vertical="center"/>
    </xf>
    <xf numFmtId="2" fontId="78" fillId="3" borderId="54" xfId="1" applyNumberFormat="1" applyFont="1" applyFill="1" applyBorder="1" applyAlignment="1">
      <alignment horizontal="center" vertical="center"/>
    </xf>
    <xf numFmtId="16" fontId="78" fillId="3" borderId="0" xfId="1" applyNumberFormat="1" applyFont="1" applyFill="1" applyBorder="1" applyAlignment="1">
      <alignment horizontal="center" vertical="center"/>
    </xf>
    <xf numFmtId="0" fontId="78" fillId="3" borderId="0" xfId="1" applyFont="1" applyFill="1" applyBorder="1" applyAlignment="1" applyProtection="1">
      <alignment horizontal="center" vertical="center" wrapText="1"/>
    </xf>
    <xf numFmtId="2" fontId="78" fillId="3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" fillId="0" borderId="31" xfId="1" applyFont="1" applyBorder="1" applyAlignment="1">
      <alignment horizontal="center" vertical="center" wrapText="1"/>
    </xf>
    <xf numFmtId="2" fontId="1" fillId="0" borderId="39" xfId="1" applyNumberFormat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2" fontId="3" fillId="0" borderId="49" xfId="1" applyNumberFormat="1" applyFont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4" fillId="0" borderId="37" xfId="1" applyBorder="1" applyAlignment="1">
      <alignment horizontal="center" vertical="center" wrapText="1"/>
    </xf>
    <xf numFmtId="0" fontId="4" fillId="0" borderId="61" xfId="1" applyBorder="1" applyAlignment="1">
      <alignment horizontal="center" vertical="center" wrapText="1"/>
    </xf>
    <xf numFmtId="0" fontId="4" fillId="0" borderId="62" xfId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3" fillId="0" borderId="6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7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44" xfId="1" applyFont="1" applyBorder="1" applyAlignment="1">
      <alignment vertical="center" wrapText="1"/>
    </xf>
    <xf numFmtId="0" fontId="3" fillId="0" borderId="37" xfId="1" applyFont="1" applyBorder="1" applyAlignment="1">
      <alignment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9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3" fillId="0" borderId="63" xfId="1" applyFont="1" applyBorder="1" applyAlignment="1">
      <alignment vertical="center" wrapText="1"/>
    </xf>
    <xf numFmtId="0" fontId="3" fillId="0" borderId="64" xfId="1" applyFont="1" applyBorder="1" applyAlignment="1">
      <alignment horizontal="center" vertical="center" wrapText="1"/>
    </xf>
    <xf numFmtId="0" fontId="3" fillId="0" borderId="6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9" xfId="1" applyFont="1" applyBorder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center" wrapText="1"/>
    </xf>
    <xf numFmtId="0" fontId="3" fillId="3" borderId="57" xfId="1" applyFont="1" applyFill="1" applyBorder="1" applyAlignment="1" applyProtection="1">
      <alignment horizontal="center" wrapText="1"/>
    </xf>
    <xf numFmtId="0" fontId="77" fillId="0" borderId="0" xfId="1" applyFont="1" applyAlignment="1">
      <alignment horizontal="center"/>
    </xf>
    <xf numFmtId="0" fontId="3" fillId="0" borderId="10" xfId="1" applyFont="1" applyBorder="1" applyAlignment="1">
      <alignment vertical="center" wrapText="1"/>
    </xf>
    <xf numFmtId="0" fontId="3" fillId="0" borderId="51" xfId="1" applyFont="1" applyBorder="1" applyAlignment="1"/>
    <xf numFmtId="0" fontId="3" fillId="0" borderId="11" xfId="1" applyFont="1" applyBorder="1" applyAlignment="1"/>
    <xf numFmtId="0" fontId="3" fillId="0" borderId="10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</cellXfs>
  <cellStyles count="36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2 2" xfId="9"/>
    <cellStyle name="20% - Акцент1 2 3" xfId="10"/>
    <cellStyle name="20% - Акцент1 3" xfId="11"/>
    <cellStyle name="20% - Акцент2 2" xfId="12"/>
    <cellStyle name="20% - Акцент2 2 2" xfId="13"/>
    <cellStyle name="20% - Акцент2 2 3" xfId="14"/>
    <cellStyle name="20% - Акцент2 3" xfId="15"/>
    <cellStyle name="20% - Акцент3 2" xfId="16"/>
    <cellStyle name="20% - Акцент3 2 2" xfId="17"/>
    <cellStyle name="20% - Акцент3 2 3" xfId="18"/>
    <cellStyle name="20% - Акцент3 3" xfId="19"/>
    <cellStyle name="20% - Акцент4 2" xfId="20"/>
    <cellStyle name="20% - Акцент4 2 2" xfId="21"/>
    <cellStyle name="20% - Акцент4 2 3" xfId="22"/>
    <cellStyle name="20% - Акцент4 3" xfId="23"/>
    <cellStyle name="20% - Акцент5 2" xfId="24"/>
    <cellStyle name="20% - Акцент5 2 2" xfId="25"/>
    <cellStyle name="20% - Акцент5 2 3" xfId="26"/>
    <cellStyle name="20% - Акцент6 2" xfId="27"/>
    <cellStyle name="20% - Акцент6 2 2" xfId="28"/>
    <cellStyle name="20% - Акцент6 2 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 2" xfId="36"/>
    <cellStyle name="40% - Акцент1 2 2" xfId="37"/>
    <cellStyle name="40% - Акцент1 2 3" xfId="38"/>
    <cellStyle name="40% - Акцент1 3" xfId="39"/>
    <cellStyle name="40% - Акцент2 2" xfId="40"/>
    <cellStyle name="40% - Акцент2 2 2" xfId="41"/>
    <cellStyle name="40% - Акцент2 2 3" xfId="42"/>
    <cellStyle name="40% - Акцент3 2" xfId="43"/>
    <cellStyle name="40% - Акцент3 2 2" xfId="44"/>
    <cellStyle name="40% - Акцент3 2 3" xfId="45"/>
    <cellStyle name="40% - Акцент3 3" xfId="46"/>
    <cellStyle name="40% - Акцент4 2" xfId="47"/>
    <cellStyle name="40% - Акцент4 2 2" xfId="48"/>
    <cellStyle name="40% - Акцент4 2 3" xfId="49"/>
    <cellStyle name="40% - Акцент4 3" xfId="50"/>
    <cellStyle name="40% - Акцент5 2" xfId="51"/>
    <cellStyle name="40% - Акцент5 2 2" xfId="52"/>
    <cellStyle name="40% - Акцент5 2 3" xfId="53"/>
    <cellStyle name="40% - Акцент6 2" xfId="54"/>
    <cellStyle name="40% - Акцент6 2 2" xfId="55"/>
    <cellStyle name="40% - Акцент6 2 3" xfId="56"/>
    <cellStyle name="40% - Акцент6 3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Акцент1 2" xfId="64"/>
    <cellStyle name="60% - Акцент1 2 2" xfId="65"/>
    <cellStyle name="60% - Акцент1 3" xfId="66"/>
    <cellStyle name="60% - Акцент2 2" xfId="67"/>
    <cellStyle name="60% - Акцент2 2 2" xfId="68"/>
    <cellStyle name="60% - Акцент3 2" xfId="69"/>
    <cellStyle name="60% - Акцент3 2 2" xfId="70"/>
    <cellStyle name="60% - Акцент3 3" xfId="71"/>
    <cellStyle name="60% - Акцент4 2" xfId="72"/>
    <cellStyle name="60% - Акцент4 2 2" xfId="73"/>
    <cellStyle name="60% - Акцент4 3" xfId="74"/>
    <cellStyle name="60% - Акцент5 2" xfId="75"/>
    <cellStyle name="60% - Акцент5 2 2" xfId="76"/>
    <cellStyle name="60% - Акцент6 2" xfId="77"/>
    <cellStyle name="60% - Акцент6 2 2" xfId="78"/>
    <cellStyle name="60% - Акцент6 3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alculation 2" xfId="88"/>
    <cellStyle name="Check Cell" xfId="89"/>
    <cellStyle name="Comma 2" xfId="90"/>
    <cellStyle name="Comma_#C" xfId="91"/>
    <cellStyle name="Currency [0]_#C" xfId="92"/>
    <cellStyle name="Currency_#C" xfId="93"/>
    <cellStyle name="Date" xfId="94"/>
    <cellStyle name="Euro" xfId="95"/>
    <cellStyle name="Excel Built-in Normal" xfId="96"/>
    <cellStyle name="Excel Built-in Normal 2" xfId="97"/>
    <cellStyle name="Explanatory Text" xfId="98"/>
    <cellStyle name="From" xfId="99"/>
    <cellStyle name="Good" xfId="100"/>
    <cellStyle name="Heading 1" xfId="101"/>
    <cellStyle name="Heading 2" xfId="102"/>
    <cellStyle name="Heading 3" xfId="103"/>
    <cellStyle name="Heading 4" xfId="104"/>
    <cellStyle name="highlight" xfId="105"/>
    <cellStyle name="Iau?iue" xfId="106"/>
    <cellStyle name="Input" xfId="107"/>
    <cellStyle name="Input 2" xfId="108"/>
    <cellStyle name="Linked Cell" xfId="109"/>
    <cellStyle name="Neutral" xfId="110"/>
    <cellStyle name="normal" xfId="111"/>
    <cellStyle name="normalPercent" xfId="112"/>
    <cellStyle name="nornPercent" xfId="113"/>
    <cellStyle name="Note" xfId="114"/>
    <cellStyle name="Note 2" xfId="115"/>
    <cellStyle name="Output" xfId="116"/>
    <cellStyle name="Output 2" xfId="117"/>
    <cellStyle name="S4" xfId="118"/>
    <cellStyle name="S7" xfId="119"/>
    <cellStyle name="Text" xfId="120"/>
    <cellStyle name="Title" xfId="121"/>
    <cellStyle name="Total" xfId="122"/>
    <cellStyle name="Total 2" xfId="123"/>
    <cellStyle name="vb-rynok" xfId="124"/>
    <cellStyle name="Warning Text" xfId="125"/>
    <cellStyle name="Акцент1 2" xfId="126"/>
    <cellStyle name="Акцент1 2 2" xfId="127"/>
    <cellStyle name="Акцент1 3" xfId="128"/>
    <cellStyle name="Акцент2 2" xfId="129"/>
    <cellStyle name="Акцент2 2 2" xfId="130"/>
    <cellStyle name="Акцент3 2" xfId="131"/>
    <cellStyle name="Акцент3 2 2" xfId="132"/>
    <cellStyle name="Акцент4 2" xfId="133"/>
    <cellStyle name="Акцент4 2 2" xfId="134"/>
    <cellStyle name="Акцент4 3" xfId="135"/>
    <cellStyle name="Акцент5 2" xfId="136"/>
    <cellStyle name="Акцент5 2 2" xfId="137"/>
    <cellStyle name="Акцент6 2" xfId="138"/>
    <cellStyle name="Акцент6 2 2" xfId="139"/>
    <cellStyle name="Ввод  2" xfId="140"/>
    <cellStyle name="Ввод  2 2" xfId="141"/>
    <cellStyle name="Відсотковий 2" xfId="142"/>
    <cellStyle name="Відсотковий 3" xfId="143"/>
    <cellStyle name="Внебиржевой" xfId="144"/>
    <cellStyle name="Вывод 2" xfId="145"/>
    <cellStyle name="Вывод 2 2" xfId="146"/>
    <cellStyle name="Вывод 3" xfId="147"/>
    <cellStyle name="Вычисление 2" xfId="148"/>
    <cellStyle name="Вычисление 2 2" xfId="149"/>
    <cellStyle name="Вычисление 3" xfId="150"/>
    <cellStyle name="Денежный 2" xfId="151"/>
    <cellStyle name="Денежный 3" xfId="152"/>
    <cellStyle name="Денежный 4" xfId="153"/>
    <cellStyle name="Заголовок 1 2" xfId="154"/>
    <cellStyle name="Заголовок 1 2 2" xfId="155"/>
    <cellStyle name="Заголовок 1 3" xfId="156"/>
    <cellStyle name="Заголовок 1 3 2" xfId="157"/>
    <cellStyle name="Заголовок 2 2" xfId="158"/>
    <cellStyle name="Заголовок 2 2 2" xfId="159"/>
    <cellStyle name="Заголовок 2 3" xfId="160"/>
    <cellStyle name="Заголовок 2 3 2" xfId="161"/>
    <cellStyle name="Заголовок 3 2" xfId="162"/>
    <cellStyle name="Заголовок 3 2 2" xfId="163"/>
    <cellStyle name="Заголовок 3 3" xfId="164"/>
    <cellStyle name="Заголовок 3 3 2" xfId="165"/>
    <cellStyle name="Заголовок 4 2" xfId="166"/>
    <cellStyle name="Заголовок 4 2 2" xfId="167"/>
    <cellStyle name="Заголовок 4 3" xfId="168"/>
    <cellStyle name="Заголовок 4 3 2" xfId="169"/>
    <cellStyle name="Звичайний 10" xfId="170"/>
    <cellStyle name="Звичайний 2" xfId="171"/>
    <cellStyle name="Звичайний 2 2" xfId="172"/>
    <cellStyle name="Звичайний 3" xfId="173"/>
    <cellStyle name="Звичайний 3 2" xfId="174"/>
    <cellStyle name="Звичайний 3 3" xfId="175"/>
    <cellStyle name="Звичайний 3 4" xfId="176"/>
    <cellStyle name="Звичайний 3 5" xfId="177"/>
    <cellStyle name="Звичайний 3 6" xfId="178"/>
    <cellStyle name="Звичайний 3 6 2" xfId="179"/>
    <cellStyle name="Звичайний 3 7" xfId="180"/>
    <cellStyle name="Звичайний 3 8" xfId="181"/>
    <cellStyle name="Звичайний 4" xfId="182"/>
    <cellStyle name="Звичайний 4 2" xfId="183"/>
    <cellStyle name="Звичайний 4 3" xfId="184"/>
    <cellStyle name="Звичайний 5" xfId="185"/>
    <cellStyle name="Звичайний 5 2" xfId="186"/>
    <cellStyle name="Звичайний 6" xfId="187"/>
    <cellStyle name="Звичайний 7" xfId="188"/>
    <cellStyle name="Звичайний 8" xfId="189"/>
    <cellStyle name="Звичайний 9" xfId="190"/>
    <cellStyle name="Итог 2" xfId="191"/>
    <cellStyle name="Итог 2 2" xfId="192"/>
    <cellStyle name="Итог 3" xfId="193"/>
    <cellStyle name="Контрольная ячейка 2" xfId="194"/>
    <cellStyle name="Контрольная ячейка 2 2" xfId="195"/>
    <cellStyle name="Название 2" xfId="196"/>
    <cellStyle name="Название 2 2" xfId="197"/>
    <cellStyle name="Название 3" xfId="198"/>
    <cellStyle name="Нейтральный 2" xfId="199"/>
    <cellStyle name="Нейтральный 2 2" xfId="200"/>
    <cellStyle name="Обычный" xfId="0" builtinId="0"/>
    <cellStyle name="Обычный 1" xfId="201"/>
    <cellStyle name="Обычный 10" xfId="202"/>
    <cellStyle name="Обычный 10 2" xfId="203"/>
    <cellStyle name="Обычный 10 3" xfId="204"/>
    <cellStyle name="Обычный 10 4" xfId="205"/>
    <cellStyle name="Обычный 10 5" xfId="206"/>
    <cellStyle name="Обычный 10 8" xfId="207"/>
    <cellStyle name="Обычный 11" xfId="208"/>
    <cellStyle name="Обычный 11 2" xfId="209"/>
    <cellStyle name="Обычный 11 3" xfId="210"/>
    <cellStyle name="Обычный 12" xfId="211"/>
    <cellStyle name="Обычный 13" xfId="212"/>
    <cellStyle name="Обычный 14" xfId="213"/>
    <cellStyle name="Обычный 15" xfId="214"/>
    <cellStyle name="Обычный 15 2" xfId="215"/>
    <cellStyle name="Обычный 15 3" xfId="216"/>
    <cellStyle name="Обычный 15 4" xfId="217"/>
    <cellStyle name="Обычный 15 4 2" xfId="218"/>
    <cellStyle name="Обычный 16" xfId="219"/>
    <cellStyle name="Обычный 16 2" xfId="220"/>
    <cellStyle name="Обычный 17" xfId="221"/>
    <cellStyle name="Обычный 18" xfId="222"/>
    <cellStyle name="Обычный 19" xfId="1"/>
    <cellStyle name="Обычный 2" xfId="223"/>
    <cellStyle name="Обычный 2 10" xfId="224"/>
    <cellStyle name="Обычный 2 11" xfId="225"/>
    <cellStyle name="Обычный 2 12" xfId="226"/>
    <cellStyle name="Обычный 2 13" xfId="227"/>
    <cellStyle name="Обычный 2 14" xfId="228"/>
    <cellStyle name="Обычный 2 15" xfId="229"/>
    <cellStyle name="Обычный 2 16" xfId="230"/>
    <cellStyle name="Обычный 2 2" xfId="231"/>
    <cellStyle name="Обычный 2 2 2" xfId="232"/>
    <cellStyle name="Обычный 2 2 2 2" xfId="233"/>
    <cellStyle name="Обычный 2 2 2 3" xfId="234"/>
    <cellStyle name="Обычный 2 2 2 4" xfId="235"/>
    <cellStyle name="Обычный 2 2 2 5" xfId="236"/>
    <cellStyle name="Обычный 2 2 2 6" xfId="237"/>
    <cellStyle name="Обычный 2 2 2 7" xfId="238"/>
    <cellStyle name="Обычный 2 2 2 8" xfId="239"/>
    <cellStyle name="Обычный 2 2 3" xfId="240"/>
    <cellStyle name="Обычный 2 2 3 2" xfId="241"/>
    <cellStyle name="Обычный 2 2 4" xfId="242"/>
    <cellStyle name="Обычный 2 2 5" xfId="243"/>
    <cellStyle name="Обычный 2 2 6" xfId="244"/>
    <cellStyle name="Обычный 2 2 7" xfId="245"/>
    <cellStyle name="Обычный 2 2 8" xfId="246"/>
    <cellStyle name="Обычный 2 2_Расшифровка плановых затрат по ПЕ на 2012г" xfId="247"/>
    <cellStyle name="Обычный 2 3" xfId="248"/>
    <cellStyle name="Обычный 2 3 2" xfId="249"/>
    <cellStyle name="Обычный 2 3 3" xfId="250"/>
    <cellStyle name="Обычный 2 3 4" xfId="251"/>
    <cellStyle name="Обычный 2 4" xfId="252"/>
    <cellStyle name="Обычный 2 4 2" xfId="253"/>
    <cellStyle name="Обычный 2 5" xfId="254"/>
    <cellStyle name="Обычный 2 5 2" xfId="255"/>
    <cellStyle name="Обычный 2 6" xfId="256"/>
    <cellStyle name="Обычный 2 7" xfId="257"/>
    <cellStyle name="Обычный 2 8" xfId="258"/>
    <cellStyle name="Обычный 2 9" xfId="259"/>
    <cellStyle name="Обычный 2_Аналіз старих тарифів на коміссію27_10_11" xfId="260"/>
    <cellStyle name="Обычный 3" xfId="261"/>
    <cellStyle name="Обычный 3 10" xfId="262"/>
    <cellStyle name="Обычный 3 10 6" xfId="263"/>
    <cellStyle name="Обычный 3 11" xfId="264"/>
    <cellStyle name="Обычный 3 11 2 2" xfId="265"/>
    <cellStyle name="Обычный 3 11 2 2 2" xfId="266"/>
    <cellStyle name="Обычный 3 11 2 2 2 2" xfId="267"/>
    <cellStyle name="Обычный 3 11 3" xfId="268"/>
    <cellStyle name="Обычный 3 11 3 2" xfId="269"/>
    <cellStyle name="Обычный 3 11 3 2 2" xfId="270"/>
    <cellStyle name="Обычный 3 11 3 2 2 2" xfId="271"/>
    <cellStyle name="Обычный 3 11 3 3" xfId="272"/>
    <cellStyle name="Обычный 3 11 3 3 2" xfId="273"/>
    <cellStyle name="Обычный 3 11 3 3 2 2" xfId="274"/>
    <cellStyle name="Обычный 3 11 3 4" xfId="275"/>
    <cellStyle name="Обычный 3 11 3 4 2" xfId="276"/>
    <cellStyle name="Обычный 3 2" xfId="277"/>
    <cellStyle name="Обычный 3 2 2" xfId="278"/>
    <cellStyle name="Обычный 3 3" xfId="279"/>
    <cellStyle name="Обычный 3 3 2" xfId="280"/>
    <cellStyle name="Обычный 3 3 3" xfId="281"/>
    <cellStyle name="Обычный 3 4" xfId="282"/>
    <cellStyle name="Обычный 3 4 2" xfId="283"/>
    <cellStyle name="Обычный 3 4 3" xfId="284"/>
    <cellStyle name="Обычный 3 5" xfId="285"/>
    <cellStyle name="Обычный 3 5 2" xfId="286"/>
    <cellStyle name="Обычный 3 6" xfId="287"/>
    <cellStyle name="Обычный 3 7" xfId="288"/>
    <cellStyle name="Обычный 3 8" xfId="289"/>
    <cellStyle name="Обычный 3 9" xfId="290"/>
    <cellStyle name="Обычный 3_Расшифровка плановых затрат по ПЕ на 2012г" xfId="291"/>
    <cellStyle name="Обычный 4" xfId="292"/>
    <cellStyle name="Обычный 4 10" xfId="293"/>
    <cellStyle name="Обычный 4 2" xfId="294"/>
    <cellStyle name="Обычный 4 2 2" xfId="295"/>
    <cellStyle name="Обычный 4 2 3" xfId="296"/>
    <cellStyle name="Обычный 4 3" xfId="297"/>
    <cellStyle name="Обычный 4 3 2" xfId="298"/>
    <cellStyle name="Обычный 4 4" xfId="299"/>
    <cellStyle name="Обычный 4 5" xfId="300"/>
    <cellStyle name="Обычный 4 6" xfId="301"/>
    <cellStyle name="Обычный 4 6 2 2" xfId="302"/>
    <cellStyle name="Обычный 4 6 2 2 2" xfId="303"/>
    <cellStyle name="Обычный 4 7" xfId="304"/>
    <cellStyle name="Обычный 4 7 2" xfId="305"/>
    <cellStyle name="Обычный 4 7 3" xfId="306"/>
    <cellStyle name="Обычный 4 8" xfId="307"/>
    <cellStyle name="Обычный 4 8 2" xfId="308"/>
    <cellStyle name="Обычный 5" xfId="309"/>
    <cellStyle name="Обычный 5 2" xfId="310"/>
    <cellStyle name="Обычный 5 3" xfId="311"/>
    <cellStyle name="Обычный 6" xfId="312"/>
    <cellStyle name="Обычный 6 2" xfId="313"/>
    <cellStyle name="Обычный 6 3" xfId="314"/>
    <cellStyle name="Обычный 7" xfId="315"/>
    <cellStyle name="Обычный 7 2" xfId="316"/>
    <cellStyle name="Обычный 8" xfId="317"/>
    <cellStyle name="Обычный 8 2" xfId="318"/>
    <cellStyle name="Обычный 8 2 2" xfId="319"/>
    <cellStyle name="Обычный 8 3" xfId="320"/>
    <cellStyle name="Обычный 8 4" xfId="321"/>
    <cellStyle name="Обычный 9" xfId="322"/>
    <cellStyle name="Обычный 9 2" xfId="323"/>
    <cellStyle name="Плохой 2" xfId="324"/>
    <cellStyle name="Плохой 2 2" xfId="325"/>
    <cellStyle name="Пояснение 2" xfId="326"/>
    <cellStyle name="Пояснение 2 2" xfId="327"/>
    <cellStyle name="Примечание 2" xfId="328"/>
    <cellStyle name="Примечание 2 2" xfId="329"/>
    <cellStyle name="Примечание 2 3" xfId="330"/>
    <cellStyle name="Примечание 3" xfId="331"/>
    <cellStyle name="Процентный 2" xfId="332"/>
    <cellStyle name="Процентный 2 2" xfId="333"/>
    <cellStyle name="Процентный 2 2 2" xfId="334"/>
    <cellStyle name="Процентный 2 3" xfId="335"/>
    <cellStyle name="Процентный 3" xfId="336"/>
    <cellStyle name="Процентный 3 2" xfId="337"/>
    <cellStyle name="Процентный 4" xfId="338"/>
    <cellStyle name="Процентный 5" xfId="339"/>
    <cellStyle name="Процентный 6" xfId="340"/>
    <cellStyle name="Связанная ячейка 2" xfId="341"/>
    <cellStyle name="Связанная ячейка 2 2" xfId="342"/>
    <cellStyle name="Стиль 1" xfId="343"/>
    <cellStyle name="Стиль ПЭО" xfId="344"/>
    <cellStyle name="Стиль_названий" xfId="345"/>
    <cellStyle name="Текст предупреждения 2" xfId="346"/>
    <cellStyle name="Текст предупреждения 2 2" xfId="347"/>
    <cellStyle name="Тысячи [0]_1999 пр." xfId="348"/>
    <cellStyle name="Тысячи_1999 пр." xfId="349"/>
    <cellStyle name="Финансовый [0] 2" xfId="350"/>
    <cellStyle name="Финансовый 2" xfId="351"/>
    <cellStyle name="Финансовый 2 2" xfId="352"/>
    <cellStyle name="Финансовый 2 2 2" xfId="353"/>
    <cellStyle name="Финансовый 2 3" xfId="354"/>
    <cellStyle name="Финансовый 2 4" xfId="355"/>
    <cellStyle name="Финансовый 2 5" xfId="356"/>
    <cellStyle name="Финансовый 2 6" xfId="357"/>
    <cellStyle name="Финансовый 3" xfId="358"/>
    <cellStyle name="Финансовый 3 2" xfId="359"/>
    <cellStyle name="Финансовый 3 3" xfId="360"/>
    <cellStyle name="Финансовый 3 4" xfId="361"/>
    <cellStyle name="Финансовый 4" xfId="362"/>
    <cellStyle name="Финансовый 5" xfId="363"/>
    <cellStyle name="Финансовый 6" xfId="364"/>
    <cellStyle name="Фінансовий 2" xfId="365"/>
    <cellStyle name="Хороший 2" xfId="366"/>
    <cellStyle name="Хороший 2 2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EV20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&#1052;&#1086;&#1080;%20&#1076;&#1086;&#1082;&#1091;&#1084;&#1077;&#1085;&#1090;&#1099;\PEV20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/&#1058;&#1072;&#1088;&#1080;&#1092;&#1080;/2021/&#1050;&#1086;&#1088;&#1080;&#1075;&#1091;&#1074;&#1072;&#1085;&#1085;&#1103;%20&#1090;&#1072;&#1088;&#1080;&#1092;&#1110;&#1074;%20&#1030;&#1030;%20&#1075;&#1088;&#1091;&#1087;&#1072;%20&#1089;&#1087;&#1086;&#1078;&#1080;&#1074;&#1072;&#1095;&#1110;&#1074;%20&#1078;&#1086;&#1074;&#1090;&#1077;&#1085;&#1100;%202021/&#1050;&#1086;&#1088;&#1080;&#1075;&#1091;&#1074;&#1072;&#1085;&#1085;&#1103;%20&#1047;&#1042;_&#1040;&#1042;_&#1087;&#1088;&#1080;&#1073;&#1091;&#1090;&#1086;&#1082;%20&#1082;&#1086;&#1085;&#1089;&#1090;&#1072;&#1085;&#1090;&#1072;%20&#1072;%20&#1082;&#1086;&#1084;&#1087;&#1077;&#1085;&#1089;&#1072;&#1094;&#1110;&#1103;%20&#1074;&#1090;&#1088;&#1072;&#1090;%20&#1087;&#1086;%20&#1089;&#1086;&#1073;&#1110;&#1074;&#1072;&#1088;/ALL_TRANZIT/&#1055;&#1045;&#1042;/&#1053;&#1072;&#1090;&#1072;&#1096;&#1072;%20&#1052;&#1072;&#1088;&#1082;&#1086;&#1074;&#1072;/&#1052;&#1086;&#1080;%20&#1076;&#1086;&#1082;&#1091;&#1084;&#1077;&#1085;&#1090;&#1099;/PEV20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/&#1058;&#1072;&#1088;&#1080;&#1092;&#1080;/2021/&#1050;&#1086;&#1088;&#1080;&#1075;&#1091;&#1074;&#1072;&#1085;&#1085;&#1103;%20&#1090;&#1072;&#1088;&#1080;&#1092;&#1110;&#1074;%20&#1030;&#1030;%20&#1075;&#1088;&#1091;&#1087;&#1072;%20&#1089;&#1087;&#1086;&#1078;&#1080;&#1074;&#1072;&#1095;&#1110;&#1074;%20&#1078;&#1086;&#1074;&#1090;&#1077;&#1085;&#1100;%202021/&#1050;&#1086;&#1088;&#1080;&#1075;&#1091;&#1074;&#1072;&#1085;&#1085;&#1103;%20&#1047;&#1042;_&#1040;&#1042;_&#1087;&#1088;&#1080;&#1073;&#1091;&#1090;&#1086;&#1082;%20&#1082;&#1086;&#1085;&#1089;&#1090;&#1072;&#1085;&#1090;&#1072;%20&#1072;%20&#1082;&#1086;&#1084;&#1087;&#1077;&#1085;&#1089;&#1072;&#1094;&#1110;&#1103;%20&#1074;&#1090;&#1088;&#1072;&#1090;%20&#1087;&#1086;%20&#1089;&#1086;&#1073;&#1110;&#1074;&#1072;&#1088;/&#1088;&#1086;&#1073;&#1086;&#1090;&#1072;/&#1060;&#1030;&#1053;&#1030;&#1064;%20&#1085;&#1086;&#1074;&#1080;&#1081;%20&#1090;&#1072;&#1088;&#1080;&#1092;%202021%20&#1079;%20&#1076;&#1086;&#1076;%20239%20&#1087;&#1086;%20&#1087;&#1088;&#1103;&#1084;&#1080;&#1093;%20&#1074;&#1080;&#1090;&#1088;&#1072;&#1090;&#1072;&#1093;%20&#1073;&#1077;&#1079;%20&#1042;&#1050;&#1054;%20&#1075;&#1072;&#1079;%2014250,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Списки"/>
      <sheetName val="Приложение 1"/>
      <sheetName val="Данные"/>
      <sheetName val="Tax"/>
      <sheetName val="Котли"/>
      <sheetName val="Список"/>
      <sheetName val="топл__куп__(2)__(3)"/>
      <sheetName val="инструкция"/>
      <sheetName val="0"/>
      <sheetName val="Лист2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5">
          <cell r="B5">
            <v>0.27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>
        <row r="1">
          <cell r="A1" t="str">
            <v>Poz</v>
          </cell>
          <cell r="B1" t="str">
            <v>id_dep</v>
          </cell>
          <cell r="C1" t="str">
            <v>Dep_Name</v>
          </cell>
          <cell r="D1" t="str">
            <v>Dep_Full</v>
          </cell>
          <cell r="E1" t="str">
            <v>DepT</v>
          </cell>
        </row>
      </sheetData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движение комб. скр.конв."/>
      <sheetName val="assump"/>
      <sheetName val="МТР Газ України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P50">
            <v>56</v>
          </cell>
          <cell r="S50">
            <v>625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X65">
            <v>175.20000000000002</v>
          </cell>
          <cell r="AC65">
            <v>159.20000000000002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AK262">
            <v>61871</v>
          </cell>
        </row>
        <row r="263">
          <cell r="F263">
            <v>11292</v>
          </cell>
          <cell r="AK263">
            <v>11292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P278">
            <v>56</v>
          </cell>
          <cell r="S278">
            <v>625</v>
          </cell>
          <cell r="X278">
            <v>75</v>
          </cell>
          <cell r="AC278">
            <v>40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444.2</v>
          </cell>
          <cell r="AG280">
            <v>444.2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S284">
            <v>2599.8000000000002</v>
          </cell>
          <cell r="X284">
            <v>0</v>
          </cell>
          <cell r="AC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K284">
            <v>3398.2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S290">
            <v>770.19999999999982</v>
          </cell>
          <cell r="X290">
            <v>175.20000000000002</v>
          </cell>
          <cell r="AC290">
            <v>99.200000000000017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S297">
            <v>225.60000000000002</v>
          </cell>
          <cell r="X297">
            <v>92.000000000000014</v>
          </cell>
          <cell r="AC297">
            <v>67.2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AH301">
            <v>191</v>
          </cell>
          <cell r="AK301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assump"/>
      <sheetName val="м_812"/>
      <sheetName val="IAS Trial Balance"/>
      <sheetName val="DICTS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tar ee 99"/>
      <sheetName val="Основн информ"/>
      <sheetName val="Dirs"/>
      <sheetName val="Ф2"/>
      <sheetName val="Total"/>
      <sheetName val="Setup"/>
      <sheetName val="МТР Газ України"/>
      <sheetName val="PEV20002"/>
      <sheetName val="KOEF"/>
      <sheetName val="PEV20002.xls"/>
      <sheetName val="факт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J207">
            <v>0</v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 refreshError="1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>
            <v>0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>
            <v>0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>
            <v>0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>
            <v>0</v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0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>
            <v>0</v>
          </cell>
          <cell r="AJ207">
            <v>0</v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>
            <v>0</v>
          </cell>
          <cell r="T187">
            <v>0</v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0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0</v>
          </cell>
          <cell r="T187">
            <v>0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0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>
            <v>0</v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>
            <v>0</v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>
            <v>0</v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>
            <v>0</v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>
            <v>0</v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>
            <v>0</v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>
            <v>0</v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>
            <v>0</v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>
            <v>0</v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>
            <v>0</v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>
            <v>0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>
            <v>0</v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Q47">
            <v>3963.0186666666668</v>
          </cell>
          <cell r="T47">
            <v>567.25866666666661</v>
          </cell>
          <cell r="U47">
            <v>347</v>
          </cell>
          <cell r="V47">
            <v>220.25866666666661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Q49">
            <v>345.33333333333337</v>
          </cell>
          <cell r="T49">
            <v>256.62666666666667</v>
          </cell>
          <cell r="U49">
            <v>165</v>
          </cell>
          <cell r="V49">
            <v>91.626666666666665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P62">
            <v>-3758.15</v>
          </cell>
          <cell r="Q62">
            <v>8235.8940000000002</v>
          </cell>
          <cell r="S62">
            <v>-8235.8940000000002</v>
          </cell>
          <cell r="T62">
            <v>582.97</v>
          </cell>
          <cell r="U62">
            <v>53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3683.0299999999997</v>
          </cell>
          <cell r="U64">
            <v>2191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P69">
            <v>-78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P74">
            <v>-624.07000000000005</v>
          </cell>
          <cell r="Q74">
            <v>2013.3516666666667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P75">
            <v>-439.07</v>
          </cell>
          <cell r="Q75">
            <v>1244.9099999999999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Q77">
            <v>465.4666666666667</v>
          </cell>
          <cell r="T77">
            <v>112.6</v>
          </cell>
          <cell r="U77">
            <v>17</v>
          </cell>
          <cell r="V77">
            <v>95.6</v>
          </cell>
          <cell r="Y77">
            <v>101.15</v>
          </cell>
          <cell r="Z77">
            <v>31</v>
          </cell>
          <cell r="AA77">
            <v>70.150000000000006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Q78">
            <v>302.97500000000002</v>
          </cell>
          <cell r="T78">
            <v>148.05000000000001</v>
          </cell>
          <cell r="U78">
            <v>34</v>
          </cell>
          <cell r="V78">
            <v>114.05000000000001</v>
          </cell>
          <cell r="Y78">
            <v>211.8</v>
          </cell>
          <cell r="Z78">
            <v>45</v>
          </cell>
          <cell r="AA78">
            <v>166.8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X88">
            <v>-299.26666666666665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N92">
            <v>4468.6499999999996</v>
          </cell>
          <cell r="P92">
            <v>-4468.6499999999996</v>
          </cell>
          <cell r="Q92">
            <v>12039.093999999999</v>
          </cell>
          <cell r="S92">
            <v>-12039.093999999999</v>
          </cell>
          <cell r="T92">
            <v>582.97</v>
          </cell>
          <cell r="X92">
            <v>-582.97</v>
          </cell>
          <cell r="Y92">
            <v>1080.26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3758.15</v>
          </cell>
          <cell r="P93">
            <v>-3758.15</v>
          </cell>
          <cell r="Q93">
            <v>8235.8940000000002</v>
          </cell>
          <cell r="S93">
            <v>-8235.8940000000002</v>
          </cell>
          <cell r="T93">
            <v>583.47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Q166">
            <v>39038.189666666673</v>
          </cell>
          <cell r="T166">
            <v>9187.6373333333177</v>
          </cell>
          <cell r="Y166">
            <v>7332.1266666666525</v>
          </cell>
          <cell r="AE166">
            <v>-13656.893090909089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5904.3327272727274</v>
          </cell>
          <cell r="Q230">
            <v>13067.120909090911</v>
          </cell>
          <cell r="T230">
            <v>5028.8272727272724</v>
          </cell>
          <cell r="Y230">
            <v>4079.1272727272726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111.8</v>
          </cell>
          <cell r="T233">
            <v>5107.6000000000004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4468.6499999999996</v>
          </cell>
          <cell r="Q237">
            <v>1739.5839999999998</v>
          </cell>
          <cell r="T237">
            <v>582.97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N244">
            <v>67</v>
          </cell>
          <cell r="Q244">
            <v>345.33333333333337</v>
          </cell>
          <cell r="T244">
            <v>256.62666666666667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Q247">
            <v>11619.690666666667</v>
          </cell>
          <cell r="T247">
            <v>0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16216.988999999998</v>
          </cell>
          <cell r="T252">
            <v>11100.410181818164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0_Вхідні дані"/>
      <sheetName val="1_Структура по елементах"/>
      <sheetName val="2_ФОП"/>
      <sheetName val="3_Окремі елементи"/>
      <sheetName val="3_Розподіл пл.соб."/>
      <sheetName val="4_Структура пл.соб."/>
      <sheetName val="5_Розрахунок тарифів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Д11"/>
      <sheetName val="Д12"/>
      <sheetName val="Д13"/>
      <sheetName val="Д14"/>
      <sheetName val="Д15"/>
      <sheetName val="Д16"/>
      <sheetName val="Д17"/>
      <sheetName val="Д18"/>
      <sheetName val="Д19"/>
      <sheetName val="Д19_Р"/>
      <sheetName val="Д20"/>
      <sheetName val="Д21"/>
      <sheetName val="Картка_скор"/>
      <sheetName val="Картка_повна"/>
      <sheetName val="д2 виробництво 239"/>
      <sheetName val="д3 транспортування 239"/>
      <sheetName val="д4 постачання 239"/>
      <sheetName val="д 5 тариф 239"/>
      <sheetName val="Теплова енергія"/>
      <sheetName val="Виробництво"/>
      <sheetName val="Транспортування"/>
      <sheetName val="Постачання"/>
      <sheetName val="Ліцензіати"/>
      <sheetName val="соб Коміс_ДВ"/>
      <sheetName val="послуга_Н_ДВ"/>
      <sheetName val="Лис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6">
          <cell r="O36">
            <v>0</v>
          </cell>
        </row>
      </sheetData>
      <sheetData sheetId="32"/>
      <sheetData sheetId="33">
        <row r="24">
          <cell r="O24">
            <v>0</v>
          </cell>
          <cell r="S24">
            <v>0</v>
          </cell>
        </row>
      </sheetData>
      <sheetData sheetId="34" refreshError="1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H57"/>
  <sheetViews>
    <sheetView tabSelected="1" view="pageBreakPreview" topLeftCell="A13" zoomScale="80" zoomScaleNormal="100" zoomScaleSheetLayoutView="80" workbookViewId="0">
      <selection activeCell="D23" sqref="D23"/>
    </sheetView>
  </sheetViews>
  <sheetFormatPr defaultRowHeight="15"/>
  <cols>
    <col min="1" max="1" width="7" style="1" customWidth="1"/>
    <col min="2" max="2" width="58" style="1" customWidth="1"/>
    <col min="3" max="3" width="44" style="1" customWidth="1"/>
    <col min="4" max="5" width="11.7109375" style="1" bestFit="1" customWidth="1"/>
    <col min="6" max="8" width="11.42578125" style="1" bestFit="1" customWidth="1"/>
    <col min="9" max="16384" width="9.140625" style="1"/>
  </cols>
  <sheetData>
    <row r="1" spans="1:7">
      <c r="A1" s="36"/>
      <c r="B1" s="36"/>
      <c r="C1" s="88" t="s">
        <v>0</v>
      </c>
      <c r="D1" s="2"/>
    </row>
    <row r="2" spans="1:7">
      <c r="A2" s="36"/>
      <c r="B2" s="36"/>
      <c r="C2" s="88" t="s">
        <v>1</v>
      </c>
      <c r="D2" s="2"/>
    </row>
    <row r="3" spans="1:7">
      <c r="A3" s="36"/>
      <c r="B3" s="36"/>
      <c r="C3" s="88" t="s">
        <v>2</v>
      </c>
      <c r="D3" s="2"/>
    </row>
    <row r="4" spans="1:7">
      <c r="A4" s="36"/>
      <c r="B4" s="36"/>
      <c r="C4" s="88" t="s">
        <v>3</v>
      </c>
      <c r="D4" s="2"/>
    </row>
    <row r="5" spans="1:7">
      <c r="A5" s="36"/>
      <c r="B5" s="36"/>
      <c r="C5" s="88"/>
      <c r="D5" s="2"/>
    </row>
    <row r="6" spans="1:7">
      <c r="A6" s="206" t="s">
        <v>4</v>
      </c>
      <c r="B6" s="206"/>
      <c r="C6" s="206"/>
    </row>
    <row r="7" spans="1:7" ht="14.25" customHeight="1">
      <c r="A7" s="207" t="s">
        <v>5</v>
      </c>
      <c r="B7" s="207"/>
      <c r="C7" s="207"/>
    </row>
    <row r="8" spans="1:7" ht="7.5" hidden="1" customHeight="1"/>
    <row r="9" spans="1:7">
      <c r="B9" s="207" t="s">
        <v>8</v>
      </c>
      <c r="C9" s="207"/>
    </row>
    <row r="10" spans="1:7" ht="25.5" customHeight="1" thickBot="1"/>
    <row r="11" spans="1:7" ht="36" customHeight="1">
      <c r="A11" s="208" t="s">
        <v>6</v>
      </c>
      <c r="B11" s="210" t="s">
        <v>7</v>
      </c>
      <c r="C11" s="212" t="s">
        <v>155</v>
      </c>
    </row>
    <row r="12" spans="1:7" ht="15.75" customHeight="1" thickBot="1">
      <c r="A12" s="209"/>
      <c r="B12" s="211"/>
      <c r="C12" s="213"/>
    </row>
    <row r="13" spans="1:7" ht="15.75" thickBot="1">
      <c r="A13" s="135">
        <v>1</v>
      </c>
      <c r="B13" s="3">
        <v>2</v>
      </c>
      <c r="C13" s="121">
        <v>3</v>
      </c>
    </row>
    <row r="14" spans="1:7" ht="15.75" thickBot="1">
      <c r="A14" s="144" t="s">
        <v>9</v>
      </c>
      <c r="B14" s="4" t="s">
        <v>154</v>
      </c>
      <c r="C14" s="145">
        <f>SUM(C15:C17)</f>
        <v>5389.35</v>
      </c>
      <c r="D14" s="6"/>
      <c r="E14" s="6"/>
      <c r="G14" s="7"/>
    </row>
    <row r="15" spans="1:7" ht="33" customHeight="1" thickBot="1">
      <c r="A15" s="193">
        <v>1</v>
      </c>
      <c r="B15" s="8" t="s">
        <v>10</v>
      </c>
      <c r="C15" s="194">
        <f>Виробництво!C15</f>
        <v>4564.5600000000004</v>
      </c>
    </row>
    <row r="16" spans="1:7" ht="15.75" thickBot="1">
      <c r="A16" s="193">
        <v>2</v>
      </c>
      <c r="B16" s="8" t="s">
        <v>148</v>
      </c>
      <c r="C16" s="194">
        <f>Транспортування!C13</f>
        <v>821.04</v>
      </c>
    </row>
    <row r="17" spans="1:8" ht="15.75" thickBot="1">
      <c r="A17" s="193">
        <v>3</v>
      </c>
      <c r="B17" s="8" t="s">
        <v>11</v>
      </c>
      <c r="C17" s="194">
        <f>Постачання!C14</f>
        <v>3.75</v>
      </c>
    </row>
    <row r="18" spans="1:8" ht="15.75" thickBot="1">
      <c r="A18" s="193">
        <v>4</v>
      </c>
      <c r="B18" s="8" t="s">
        <v>149</v>
      </c>
      <c r="C18" s="194">
        <f>C19-C14</f>
        <v>1077.8699999999999</v>
      </c>
    </row>
    <row r="19" spans="1:8" ht="15.75" thickBot="1">
      <c r="A19" s="195">
        <v>5</v>
      </c>
      <c r="B19" s="196" t="s">
        <v>150</v>
      </c>
      <c r="C19" s="197">
        <f>C14*1.2</f>
        <v>6467.22</v>
      </c>
    </row>
    <row r="20" spans="1:8" ht="15.75" thickBot="1">
      <c r="A20" s="105" t="s">
        <v>12</v>
      </c>
      <c r="B20" s="204" t="s">
        <v>13</v>
      </c>
      <c r="C20" s="205"/>
    </row>
    <row r="21" spans="1:8" ht="20.25" customHeight="1" thickBot="1">
      <c r="A21" s="46">
        <v>1</v>
      </c>
      <c r="B21" s="198" t="s">
        <v>14</v>
      </c>
      <c r="C21" s="199">
        <f t="shared" ref="C21" si="0">ROUND((C22+C30+C31+C35),2)</f>
        <v>82504.47</v>
      </c>
      <c r="D21" s="11"/>
      <c r="E21" s="12"/>
      <c r="F21" s="12"/>
      <c r="G21" s="12"/>
      <c r="H21" s="12"/>
    </row>
    <row r="22" spans="1:8" ht="24.75" customHeight="1" thickBot="1">
      <c r="A22" s="13" t="s">
        <v>15</v>
      </c>
      <c r="B22" s="14" t="s">
        <v>16</v>
      </c>
      <c r="C22" s="15">
        <f t="shared" ref="C22" si="1">SUM(C23:C29)</f>
        <v>77591.570000000007</v>
      </c>
      <c r="D22" s="11"/>
      <c r="E22" s="12"/>
      <c r="F22" s="12"/>
      <c r="G22" s="12"/>
      <c r="H22" s="12"/>
    </row>
    <row r="23" spans="1:8" ht="30.75" thickBot="1">
      <c r="A23" s="13" t="s">
        <v>17</v>
      </c>
      <c r="B23" s="16" t="s">
        <v>18</v>
      </c>
      <c r="C23" s="15">
        <v>74625.09</v>
      </c>
      <c r="D23" s="11"/>
      <c r="E23" s="17"/>
      <c r="F23" s="17"/>
      <c r="G23" s="12"/>
      <c r="H23" s="12"/>
    </row>
    <row r="24" spans="1:8" ht="66" customHeight="1" thickBot="1">
      <c r="A24" s="13" t="s">
        <v>19</v>
      </c>
      <c r="B24" s="18" t="s">
        <v>20</v>
      </c>
      <c r="C24" s="15">
        <v>1722.74</v>
      </c>
      <c r="D24" s="11"/>
      <c r="E24" s="12"/>
      <c r="F24" s="12"/>
      <c r="G24" s="12"/>
      <c r="H24" s="12"/>
    </row>
    <row r="25" spans="1:8" ht="43.9" customHeight="1" thickBot="1">
      <c r="A25" s="13" t="s">
        <v>21</v>
      </c>
      <c r="B25" s="16" t="s">
        <v>22</v>
      </c>
      <c r="C25" s="15">
        <v>0</v>
      </c>
      <c r="D25" s="11"/>
      <c r="E25" s="12"/>
      <c r="F25" s="12"/>
      <c r="G25" s="12"/>
      <c r="H25" s="12"/>
    </row>
    <row r="26" spans="1:8" ht="46.5" customHeight="1" thickBot="1">
      <c r="A26" s="13" t="s">
        <v>23</v>
      </c>
      <c r="B26" s="16" t="s">
        <v>24</v>
      </c>
      <c r="C26" s="15">
        <v>0</v>
      </c>
      <c r="D26" s="11"/>
      <c r="E26" s="12"/>
      <c r="F26" s="12"/>
      <c r="G26" s="12"/>
      <c r="H26" s="12"/>
    </row>
    <row r="27" spans="1:8" ht="45.75" customHeight="1" thickBot="1">
      <c r="A27" s="13" t="s">
        <v>25</v>
      </c>
      <c r="B27" s="16" t="s">
        <v>26</v>
      </c>
      <c r="C27" s="15">
        <v>709.57</v>
      </c>
      <c r="D27" s="11"/>
      <c r="E27" s="17"/>
      <c r="F27" s="17"/>
      <c r="G27" s="12"/>
      <c r="H27" s="12"/>
    </row>
    <row r="28" spans="1:8" ht="46.5" customHeight="1" thickBot="1">
      <c r="A28" s="13" t="s">
        <v>27</v>
      </c>
      <c r="B28" s="16" t="s">
        <v>28</v>
      </c>
      <c r="C28" s="15">
        <v>112.98</v>
      </c>
      <c r="D28" s="11"/>
      <c r="E28" s="19"/>
      <c r="F28" s="17"/>
      <c r="G28" s="12"/>
      <c r="H28" s="12"/>
    </row>
    <row r="29" spans="1:8" ht="15.75" thickBot="1">
      <c r="A29" s="13" t="s">
        <v>29</v>
      </c>
      <c r="B29" s="16" t="s">
        <v>30</v>
      </c>
      <c r="C29" s="99">
        <v>421.19</v>
      </c>
      <c r="D29" s="11"/>
      <c r="E29" s="19"/>
      <c r="F29" s="17"/>
      <c r="G29" s="12"/>
      <c r="H29" s="12"/>
    </row>
    <row r="30" spans="1:8" ht="15.75" thickBot="1">
      <c r="A30" s="13" t="s">
        <v>31</v>
      </c>
      <c r="B30" s="16" t="s">
        <v>32</v>
      </c>
      <c r="C30" s="15">
        <v>3096.33</v>
      </c>
      <c r="D30" s="11"/>
      <c r="E30" s="19"/>
      <c r="F30" s="17"/>
      <c r="G30" s="12"/>
      <c r="H30" s="12"/>
    </row>
    <row r="31" spans="1:8" ht="15.75" thickBot="1">
      <c r="A31" s="13" t="s">
        <v>33</v>
      </c>
      <c r="B31" s="20" t="s">
        <v>34</v>
      </c>
      <c r="C31" s="100">
        <f>ROUND(SUM(C32:C34),2)</f>
        <v>1375.67</v>
      </c>
      <c r="D31" s="11"/>
      <c r="E31" s="19"/>
      <c r="F31" s="17"/>
      <c r="G31" s="12"/>
      <c r="H31" s="12"/>
    </row>
    <row r="32" spans="1:8" ht="15.75" thickBot="1">
      <c r="A32" s="13" t="s">
        <v>35</v>
      </c>
      <c r="B32" s="16" t="s">
        <v>36</v>
      </c>
      <c r="C32" s="15">
        <v>681.19</v>
      </c>
      <c r="D32" s="11"/>
      <c r="E32" s="19"/>
      <c r="F32" s="17"/>
      <c r="G32" s="12"/>
      <c r="H32" s="12"/>
    </row>
    <row r="33" spans="1:8" ht="28.5" customHeight="1" thickBot="1">
      <c r="A33" s="13" t="s">
        <v>37</v>
      </c>
      <c r="B33" s="16" t="s">
        <v>38</v>
      </c>
      <c r="C33" s="15">
        <v>546.39</v>
      </c>
      <c r="D33" s="11"/>
      <c r="E33" s="19"/>
      <c r="F33" s="17"/>
      <c r="G33" s="12"/>
      <c r="H33" s="12"/>
    </row>
    <row r="34" spans="1:8" ht="15.75" thickBot="1">
      <c r="A34" s="13" t="s">
        <v>39</v>
      </c>
      <c r="B34" s="16" t="s">
        <v>40</v>
      </c>
      <c r="C34" s="15">
        <v>148.09</v>
      </c>
      <c r="D34" s="11"/>
      <c r="E34" s="19"/>
      <c r="F34" s="17"/>
      <c r="G34" s="12"/>
      <c r="H34" s="12"/>
    </row>
    <row r="35" spans="1:8" ht="15.75" thickBot="1">
      <c r="A35" s="23" t="s">
        <v>41</v>
      </c>
      <c r="B35" s="20" t="s">
        <v>42</v>
      </c>
      <c r="C35" s="15">
        <f>ROUND(SUM(C36:C38),2)</f>
        <v>440.9</v>
      </c>
      <c r="D35" s="11"/>
      <c r="E35" s="19"/>
      <c r="F35" s="17"/>
      <c r="G35" s="12"/>
      <c r="H35" s="12"/>
    </row>
    <row r="36" spans="1:8" ht="24.75" customHeight="1" thickBot="1">
      <c r="A36" s="23" t="s">
        <v>43</v>
      </c>
      <c r="B36" s="24" t="s">
        <v>44</v>
      </c>
      <c r="C36" s="15">
        <v>350.63</v>
      </c>
      <c r="D36" s="11"/>
      <c r="E36" s="19"/>
      <c r="F36" s="17"/>
      <c r="G36" s="12"/>
      <c r="H36" s="12"/>
    </row>
    <row r="37" spans="1:8" ht="15.75" thickBot="1">
      <c r="A37" s="23" t="s">
        <v>45</v>
      </c>
      <c r="B37" s="24" t="s">
        <v>36</v>
      </c>
      <c r="C37" s="15">
        <v>77.13</v>
      </c>
      <c r="D37" s="11"/>
      <c r="E37" s="19"/>
      <c r="F37" s="17"/>
      <c r="G37" s="12"/>
      <c r="H37" s="12"/>
    </row>
    <row r="38" spans="1:8" ht="22.5" customHeight="1" thickBot="1">
      <c r="A38" s="23" t="s">
        <v>46</v>
      </c>
      <c r="B38" s="24" t="s">
        <v>47</v>
      </c>
      <c r="C38" s="15">
        <v>13.14</v>
      </c>
      <c r="D38" s="11"/>
      <c r="E38" s="19"/>
      <c r="F38" s="17"/>
      <c r="G38" s="12"/>
      <c r="H38" s="12"/>
    </row>
    <row r="39" spans="1:8" ht="32.25" customHeight="1" thickBot="1">
      <c r="A39" s="25" t="s">
        <v>48</v>
      </c>
      <c r="B39" s="9" t="s">
        <v>49</v>
      </c>
      <c r="C39" s="10">
        <f>ROUND(SUM(C40:C42),2)</f>
        <v>473.62</v>
      </c>
      <c r="D39" s="11"/>
      <c r="E39" s="19"/>
      <c r="F39" s="17"/>
      <c r="G39" s="12"/>
      <c r="H39" s="12"/>
    </row>
    <row r="40" spans="1:8" ht="21" customHeight="1" thickBot="1">
      <c r="A40" s="23" t="s">
        <v>50</v>
      </c>
      <c r="B40" s="24" t="s">
        <v>44</v>
      </c>
      <c r="C40" s="15">
        <v>352.67</v>
      </c>
      <c r="D40" s="11"/>
      <c r="E40" s="19"/>
      <c r="F40" s="17"/>
      <c r="G40" s="12"/>
      <c r="H40" s="12"/>
    </row>
    <row r="41" spans="1:8" ht="15.75" thickBot="1">
      <c r="A41" s="23" t="s">
        <v>51</v>
      </c>
      <c r="B41" s="24" t="s">
        <v>36</v>
      </c>
      <c r="C41" s="15">
        <v>76.91</v>
      </c>
      <c r="D41" s="11"/>
      <c r="E41" s="19"/>
      <c r="F41" s="17"/>
      <c r="G41" s="12"/>
      <c r="H41" s="12"/>
    </row>
    <row r="42" spans="1:8" ht="15.75" thickBot="1">
      <c r="A42" s="23" t="s">
        <v>52</v>
      </c>
      <c r="B42" s="24" t="s">
        <v>47</v>
      </c>
      <c r="C42" s="15">
        <v>44.04</v>
      </c>
      <c r="D42" s="11"/>
      <c r="E42" s="19"/>
      <c r="F42" s="17"/>
      <c r="G42" s="12"/>
      <c r="H42" s="12"/>
    </row>
    <row r="43" spans="1:8" ht="15.75" thickBot="1">
      <c r="A43" s="25" t="s">
        <v>53</v>
      </c>
      <c r="B43" s="9" t="s">
        <v>54</v>
      </c>
      <c r="C43" s="10">
        <f>Виробництво!C35+Транспортування!C32+Постачання!C30</f>
        <v>0</v>
      </c>
      <c r="D43" s="11"/>
      <c r="E43" s="19"/>
      <c r="F43" s="12"/>
      <c r="G43" s="12"/>
      <c r="H43" s="12"/>
    </row>
    <row r="44" spans="1:8" ht="15.75" thickBot="1">
      <c r="A44" s="13" t="s">
        <v>55</v>
      </c>
      <c r="B44" s="16" t="s">
        <v>56</v>
      </c>
      <c r="C44" s="15">
        <f>Виробництво!C37+Транспортування!C36+Постачання!C31</f>
        <v>0</v>
      </c>
      <c r="D44" s="11"/>
      <c r="E44" s="19"/>
      <c r="F44" s="12"/>
      <c r="G44" s="12"/>
      <c r="H44" s="12"/>
    </row>
    <row r="45" spans="1:8" ht="15.75" thickBot="1">
      <c r="A45" s="13" t="s">
        <v>57</v>
      </c>
      <c r="B45" s="16" t="s">
        <v>58</v>
      </c>
      <c r="C45" s="22">
        <v>0</v>
      </c>
      <c r="D45" s="11"/>
      <c r="E45" s="19"/>
      <c r="F45" s="12"/>
      <c r="G45" s="12"/>
      <c r="H45" s="12"/>
    </row>
    <row r="46" spans="1:8" ht="15.75" thickBot="1">
      <c r="A46" s="13" t="s">
        <v>59</v>
      </c>
      <c r="B46" s="16" t="s">
        <v>60</v>
      </c>
      <c r="C46" s="15">
        <v>0</v>
      </c>
      <c r="D46" s="11"/>
      <c r="E46" s="19"/>
      <c r="F46" s="12"/>
      <c r="G46" s="12"/>
      <c r="H46" s="12"/>
    </row>
    <row r="47" spans="1:8" ht="30.75" thickBot="1">
      <c r="A47" s="25" t="s">
        <v>61</v>
      </c>
      <c r="B47" s="9" t="s">
        <v>62</v>
      </c>
      <c r="C47" s="26">
        <f t="shared" ref="C47" si="2">SUM(C48:C50)</f>
        <v>2196.77</v>
      </c>
      <c r="D47" s="11"/>
      <c r="E47" s="19"/>
      <c r="F47" s="12"/>
      <c r="G47" s="12"/>
      <c r="H47" s="12"/>
    </row>
    <row r="48" spans="1:8" ht="15.75" thickBot="1">
      <c r="A48" s="13" t="s">
        <v>63</v>
      </c>
      <c r="B48" s="16" t="s">
        <v>64</v>
      </c>
      <c r="C48" s="27">
        <v>395.42</v>
      </c>
      <c r="D48" s="11"/>
      <c r="E48" s="19"/>
      <c r="F48" s="17"/>
      <c r="G48" s="12"/>
      <c r="H48" s="12"/>
    </row>
    <row r="49" spans="1:8" ht="15.75" thickBot="1">
      <c r="A49" s="13" t="s">
        <v>65</v>
      </c>
      <c r="B49" s="16" t="s">
        <v>66</v>
      </c>
      <c r="C49" s="27">
        <v>0</v>
      </c>
      <c r="D49" s="11"/>
      <c r="E49" s="19"/>
      <c r="F49" s="12"/>
      <c r="G49" s="12"/>
      <c r="H49" s="12"/>
    </row>
    <row r="50" spans="1:8" ht="15.75" thickBot="1">
      <c r="A50" s="13" t="s">
        <v>67</v>
      </c>
      <c r="B50" s="16" t="s">
        <v>68</v>
      </c>
      <c r="C50" s="27">
        <v>1801.35</v>
      </c>
      <c r="D50" s="11"/>
      <c r="E50" s="19"/>
      <c r="F50" s="17"/>
      <c r="G50" s="12"/>
      <c r="H50" s="12"/>
    </row>
    <row r="51" spans="1:8" ht="15.75" thickBot="1">
      <c r="A51" s="28" t="s">
        <v>69</v>
      </c>
      <c r="B51" s="29" t="s">
        <v>70</v>
      </c>
      <c r="C51" s="26">
        <f>ROUND((C21+C39+C43+C44+C45+C46+C47),2)</f>
        <v>85174.86</v>
      </c>
      <c r="D51" s="11"/>
      <c r="E51" s="19"/>
      <c r="F51" s="17"/>
      <c r="G51" s="12"/>
      <c r="H51" s="12"/>
    </row>
    <row r="52" spans="1:8" ht="36.75" customHeight="1" thickBot="1">
      <c r="A52" s="30">
        <v>9</v>
      </c>
      <c r="B52" s="31" t="s">
        <v>71</v>
      </c>
      <c r="C52" s="32">
        <v>15804.31</v>
      </c>
      <c r="D52" s="33"/>
      <c r="E52" s="19"/>
      <c r="F52" s="33"/>
      <c r="G52" s="33"/>
      <c r="H52" s="33"/>
    </row>
    <row r="53" spans="1:8" ht="15.75" customHeight="1">
      <c r="A53" s="34"/>
      <c r="B53" s="34"/>
    </row>
    <row r="54" spans="1:8" ht="36" customHeight="1">
      <c r="A54" s="35"/>
      <c r="B54" s="87" t="s">
        <v>72</v>
      </c>
      <c r="C54" s="192" t="s">
        <v>73</v>
      </c>
      <c r="D54" s="36"/>
    </row>
    <row r="55" spans="1:8" ht="9.75" customHeight="1">
      <c r="B55" s="34"/>
      <c r="C55" s="158"/>
    </row>
    <row r="56" spans="1:8" ht="24.75" customHeight="1">
      <c r="A56" s="34"/>
      <c r="B56" s="34" t="s">
        <v>74</v>
      </c>
      <c r="C56" s="158" t="s">
        <v>75</v>
      </c>
    </row>
    <row r="57" spans="1:8">
      <c r="A57" s="34"/>
      <c r="B57" s="34"/>
    </row>
  </sheetData>
  <mergeCells count="7">
    <mergeCell ref="B20:C20"/>
    <mergeCell ref="A6:C6"/>
    <mergeCell ref="A7:C7"/>
    <mergeCell ref="A11:A12"/>
    <mergeCell ref="B11:B12"/>
    <mergeCell ref="B9:C9"/>
    <mergeCell ref="C11:C12"/>
  </mergeCells>
  <printOptions horizontalCentered="1"/>
  <pageMargins left="0.25" right="0.25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M75"/>
  <sheetViews>
    <sheetView view="pageBreakPreview" topLeftCell="A25" zoomScale="90" zoomScaleNormal="100" zoomScaleSheetLayoutView="90" workbookViewId="0">
      <selection activeCell="E39" sqref="E39"/>
    </sheetView>
  </sheetViews>
  <sheetFormatPr defaultRowHeight="15"/>
  <cols>
    <col min="1" max="1" width="6.85546875" style="1" customWidth="1"/>
    <col min="2" max="2" width="54.140625" style="1" customWidth="1"/>
    <col min="3" max="3" width="33.5703125" style="1" customWidth="1"/>
    <col min="4" max="4" width="11.28515625" style="33" customWidth="1"/>
    <col min="5" max="5" width="10.5703125" style="1" bestFit="1" customWidth="1"/>
    <col min="6" max="9" width="9.140625" style="1"/>
    <col min="10" max="13" width="11.5703125" style="1" bestFit="1" customWidth="1"/>
    <col min="14" max="16384" width="9.140625" style="1"/>
  </cols>
  <sheetData>
    <row r="1" spans="1:13">
      <c r="C1" s="88" t="s">
        <v>76</v>
      </c>
      <c r="D1" s="37"/>
    </row>
    <row r="2" spans="1:13">
      <c r="C2" s="88" t="s">
        <v>1</v>
      </c>
      <c r="D2" s="37"/>
    </row>
    <row r="3" spans="1:13">
      <c r="C3" s="88" t="s">
        <v>2</v>
      </c>
      <c r="D3" s="37"/>
    </row>
    <row r="4" spans="1:13">
      <c r="C4" s="88" t="s">
        <v>3</v>
      </c>
      <c r="D4" s="37"/>
    </row>
    <row r="5" spans="1:13">
      <c r="C5" s="89"/>
      <c r="D5" s="37"/>
    </row>
    <row r="6" spans="1:13">
      <c r="C6" s="89"/>
      <c r="D6" s="37"/>
    </row>
    <row r="7" spans="1:13" ht="17.45" customHeight="1">
      <c r="A7" s="207" t="s">
        <v>77</v>
      </c>
      <c r="B7" s="207"/>
      <c r="C7" s="207"/>
      <c r="D7" s="38"/>
    </row>
    <row r="8" spans="1:13" ht="14.25" customHeight="1">
      <c r="A8" s="207" t="s">
        <v>5</v>
      </c>
      <c r="B8" s="207"/>
      <c r="C8" s="207"/>
      <c r="D8" s="38"/>
    </row>
    <row r="9" spans="1:13" ht="7.5" hidden="1" customHeight="1"/>
    <row r="10" spans="1:13">
      <c r="A10" s="41"/>
      <c r="B10" s="217" t="s">
        <v>8</v>
      </c>
      <c r="C10" s="217"/>
    </row>
    <row r="11" spans="1:13" ht="19.5" customHeight="1" thickBot="1"/>
    <row r="12" spans="1:13" ht="15.6" customHeight="1">
      <c r="A12" s="208" t="s">
        <v>6</v>
      </c>
      <c r="B12" s="210" t="s">
        <v>7</v>
      </c>
      <c r="C12" s="212" t="s">
        <v>144</v>
      </c>
      <c r="D12" s="39"/>
    </row>
    <row r="13" spans="1:13" ht="41.25" customHeight="1" thickBot="1">
      <c r="A13" s="214"/>
      <c r="B13" s="215"/>
      <c r="C13" s="216"/>
      <c r="D13" s="40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.75" thickBot="1">
      <c r="A14" s="200">
        <v>1</v>
      </c>
      <c r="B14" s="201">
        <v>2</v>
      </c>
      <c r="C14" s="202">
        <v>3</v>
      </c>
      <c r="D14" s="39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51.75" customHeight="1" thickBot="1">
      <c r="A15" s="136"/>
      <c r="B15" s="105" t="s">
        <v>78</v>
      </c>
      <c r="C15" s="106">
        <f>ROUND((SUM((C42*C43)+(C44*C48)+C54)/C56),2)</f>
        <v>4564.5600000000004</v>
      </c>
      <c r="D15" s="42"/>
      <c r="E15" s="43"/>
      <c r="F15" s="44"/>
      <c r="G15" s="45"/>
      <c r="H15" s="44"/>
      <c r="I15" s="44"/>
      <c r="J15" s="90"/>
      <c r="K15" s="41"/>
      <c r="L15" s="41"/>
      <c r="M15" s="41"/>
    </row>
    <row r="16" spans="1:13" s="50" customFormat="1" ht="45.75" customHeight="1" thickBot="1">
      <c r="A16" s="137">
        <v>1</v>
      </c>
      <c r="B16" s="107" t="s">
        <v>79</v>
      </c>
      <c r="C16" s="108">
        <f t="shared" ref="C16" si="0">ROUND((C17+C22+C23+C27),2)</f>
        <v>4557.25</v>
      </c>
      <c r="D16" s="47"/>
      <c r="E16" s="48"/>
      <c r="F16" s="49"/>
      <c r="G16" s="49"/>
      <c r="H16" s="49"/>
      <c r="I16" s="49"/>
      <c r="J16" s="49"/>
      <c r="K16" s="49"/>
      <c r="L16" s="49"/>
      <c r="M16" s="49"/>
    </row>
    <row r="17" spans="1:13" s="50" customFormat="1" ht="15.75" thickBot="1">
      <c r="A17" s="138" t="s">
        <v>15</v>
      </c>
      <c r="B17" s="109" t="s">
        <v>16</v>
      </c>
      <c r="C17" s="110">
        <f t="shared" ref="C17" si="1">ROUND(SUM(C18:C21),2)</f>
        <v>4346.54</v>
      </c>
      <c r="D17" s="47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15.75" thickBot="1">
      <c r="A18" s="139" t="s">
        <v>17</v>
      </c>
      <c r="B18" s="111" t="s">
        <v>80</v>
      </c>
      <c r="C18" s="112">
        <v>4329.9399999999996</v>
      </c>
      <c r="D18" s="53"/>
      <c r="E18" s="98"/>
      <c r="F18" s="54"/>
      <c r="G18" s="54"/>
      <c r="H18" s="54"/>
      <c r="I18" s="54"/>
      <c r="J18" s="44"/>
      <c r="K18" s="44"/>
      <c r="L18" s="44"/>
      <c r="M18" s="44"/>
    </row>
    <row r="19" spans="1:13" ht="31.5" customHeight="1" thickBot="1">
      <c r="A19" s="139" t="s">
        <v>19</v>
      </c>
      <c r="B19" s="111" t="s">
        <v>26</v>
      </c>
      <c r="C19" s="112">
        <v>11.19</v>
      </c>
      <c r="D19" s="53"/>
      <c r="E19" s="98"/>
      <c r="F19" s="44"/>
      <c r="G19" s="44"/>
      <c r="H19" s="44"/>
      <c r="I19" s="44"/>
      <c r="J19" s="44"/>
      <c r="K19" s="44"/>
      <c r="L19" s="44"/>
      <c r="M19" s="44"/>
    </row>
    <row r="20" spans="1:13" ht="30" customHeight="1" thickBot="1">
      <c r="A20" s="139" t="s">
        <v>21</v>
      </c>
      <c r="B20" s="111" t="s">
        <v>28</v>
      </c>
      <c r="C20" s="112">
        <v>0.09</v>
      </c>
      <c r="D20" s="53"/>
      <c r="E20" s="98"/>
      <c r="F20" s="44"/>
      <c r="G20" s="44"/>
      <c r="H20" s="44"/>
      <c r="I20" s="44"/>
      <c r="J20" s="44"/>
      <c r="K20" s="44"/>
      <c r="L20" s="44"/>
      <c r="M20" s="44"/>
    </row>
    <row r="21" spans="1:13" ht="46.5" customHeight="1" thickBot="1">
      <c r="A21" s="139" t="s">
        <v>23</v>
      </c>
      <c r="B21" s="111" t="s">
        <v>30</v>
      </c>
      <c r="C21" s="112">
        <v>5.3199999999999994</v>
      </c>
      <c r="D21" s="53"/>
      <c r="E21" s="98"/>
      <c r="F21" s="44"/>
      <c r="G21" s="44"/>
      <c r="H21" s="44"/>
      <c r="I21" s="44"/>
      <c r="J21" s="44"/>
      <c r="K21" s="44"/>
      <c r="L21" s="44"/>
      <c r="M21" s="44"/>
    </row>
    <row r="22" spans="1:13" ht="15.75" thickBot="1">
      <c r="A22" s="138" t="s">
        <v>31</v>
      </c>
      <c r="B22" s="113" t="s">
        <v>32</v>
      </c>
      <c r="C22" s="110">
        <v>133.19999999999999</v>
      </c>
      <c r="D22" s="53"/>
      <c r="E22" s="98"/>
      <c r="F22" s="44"/>
      <c r="G22" s="44"/>
      <c r="H22" s="44"/>
      <c r="I22" s="44"/>
      <c r="J22" s="44"/>
      <c r="K22" s="44"/>
      <c r="L22" s="44"/>
      <c r="M22" s="44"/>
    </row>
    <row r="23" spans="1:13" s="50" customFormat="1" ht="15.75" thickBot="1">
      <c r="A23" s="138" t="s">
        <v>33</v>
      </c>
      <c r="B23" s="109" t="s">
        <v>34</v>
      </c>
      <c r="C23" s="114">
        <f t="shared" ref="C23" si="2">ROUND(SUM(C24:C26),2)</f>
        <v>53.75</v>
      </c>
      <c r="D23" s="47"/>
      <c r="E23" s="98"/>
      <c r="F23" s="56"/>
      <c r="G23" s="56"/>
      <c r="H23" s="56"/>
      <c r="I23" s="56"/>
      <c r="J23" s="49"/>
      <c r="K23" s="49"/>
      <c r="L23" s="49"/>
      <c r="M23" s="49"/>
    </row>
    <row r="24" spans="1:13" ht="15.75" thickBot="1">
      <c r="A24" s="139" t="s">
        <v>35</v>
      </c>
      <c r="B24" s="111" t="s">
        <v>36</v>
      </c>
      <c r="C24" s="112">
        <v>29.31</v>
      </c>
      <c r="D24" s="53"/>
      <c r="E24" s="98"/>
      <c r="F24" s="44"/>
      <c r="G24" s="44"/>
      <c r="H24" s="44"/>
      <c r="I24" s="44"/>
      <c r="J24" s="44"/>
      <c r="K24" s="44"/>
      <c r="L24" s="44"/>
      <c r="M24" s="44"/>
    </row>
    <row r="25" spans="1:13" ht="28.5" customHeight="1" thickBot="1">
      <c r="A25" s="139" t="s">
        <v>37</v>
      </c>
      <c r="B25" s="111" t="s">
        <v>38</v>
      </c>
      <c r="C25" s="112">
        <v>17.059999999999999</v>
      </c>
      <c r="D25" s="53"/>
      <c r="E25" s="98"/>
      <c r="F25" s="44"/>
      <c r="G25" s="44"/>
      <c r="H25" s="44"/>
      <c r="I25" s="44"/>
      <c r="J25" s="44"/>
      <c r="K25" s="44"/>
      <c r="L25" s="44"/>
      <c r="M25" s="44"/>
    </row>
    <row r="26" spans="1:13" ht="15.75" thickBot="1">
      <c r="A26" s="139" t="s">
        <v>39</v>
      </c>
      <c r="B26" s="111" t="s">
        <v>40</v>
      </c>
      <c r="C26" s="112">
        <v>7.38</v>
      </c>
      <c r="D26" s="53"/>
      <c r="E26" s="98"/>
      <c r="F26" s="44"/>
      <c r="G26" s="44"/>
      <c r="H26" s="44"/>
      <c r="I26" s="44"/>
      <c r="J26" s="44"/>
      <c r="K26" s="44"/>
      <c r="L26" s="44"/>
      <c r="M26" s="44"/>
    </row>
    <row r="27" spans="1:13" s="50" customFormat="1" ht="15.75" thickBot="1">
      <c r="A27" s="138" t="s">
        <v>41</v>
      </c>
      <c r="B27" s="109" t="s">
        <v>42</v>
      </c>
      <c r="C27" s="110">
        <f>ROUND(SUM(C28:C30),2)</f>
        <v>23.76</v>
      </c>
      <c r="D27" s="47"/>
      <c r="E27" s="98"/>
      <c r="F27" s="56"/>
      <c r="G27" s="56"/>
      <c r="H27" s="56"/>
      <c r="I27" s="56"/>
      <c r="J27" s="49"/>
      <c r="K27" s="49"/>
      <c r="L27" s="49"/>
      <c r="M27" s="49"/>
    </row>
    <row r="28" spans="1:13" ht="24.75" customHeight="1" thickBot="1">
      <c r="A28" s="140" t="s">
        <v>43</v>
      </c>
      <c r="B28" s="115" t="s">
        <v>44</v>
      </c>
      <c r="C28" s="112">
        <v>18.89</v>
      </c>
      <c r="D28" s="53"/>
      <c r="E28" s="98"/>
      <c r="F28" s="44"/>
      <c r="G28" s="44"/>
      <c r="H28" s="44"/>
      <c r="I28" s="44"/>
      <c r="J28" s="44"/>
      <c r="K28" s="44"/>
      <c r="L28" s="44"/>
      <c r="M28" s="44"/>
    </row>
    <row r="29" spans="1:13" ht="15.75" thickBot="1">
      <c r="A29" s="140" t="s">
        <v>45</v>
      </c>
      <c r="B29" s="115" t="s">
        <v>36</v>
      </c>
      <c r="C29" s="112">
        <v>4.16</v>
      </c>
      <c r="D29" s="53"/>
      <c r="E29" s="98"/>
      <c r="F29" s="44"/>
      <c r="G29" s="44"/>
      <c r="H29" s="44"/>
      <c r="I29" s="44"/>
      <c r="J29" s="44"/>
      <c r="K29" s="44"/>
      <c r="L29" s="44"/>
      <c r="M29" s="44"/>
    </row>
    <row r="30" spans="1:13" ht="22.5" customHeight="1" thickBot="1">
      <c r="A30" s="140" t="s">
        <v>46</v>
      </c>
      <c r="B30" s="115" t="s">
        <v>47</v>
      </c>
      <c r="C30" s="112">
        <v>0.71</v>
      </c>
      <c r="D30" s="53"/>
      <c r="E30" s="98"/>
      <c r="F30" s="44"/>
      <c r="G30" s="44"/>
      <c r="H30" s="44"/>
      <c r="I30" s="44"/>
      <c r="J30" s="44"/>
      <c r="K30" s="44"/>
      <c r="L30" s="44"/>
      <c r="M30" s="44"/>
    </row>
    <row r="31" spans="1:13" s="50" customFormat="1" ht="46.5" customHeight="1" thickBot="1">
      <c r="A31" s="141" t="s">
        <v>48</v>
      </c>
      <c r="B31" s="116" t="s">
        <v>81</v>
      </c>
      <c r="C31" s="117">
        <f>ROUND(SUM(C32:C34),2)</f>
        <v>25.51</v>
      </c>
      <c r="D31" s="47"/>
      <c r="E31" s="98"/>
      <c r="F31" s="56"/>
      <c r="G31" s="56"/>
      <c r="H31" s="56"/>
      <c r="I31" s="56"/>
      <c r="J31" s="49"/>
      <c r="K31" s="49"/>
      <c r="L31" s="49"/>
      <c r="M31" s="49"/>
    </row>
    <row r="32" spans="1:13" ht="21" customHeight="1" thickBot="1">
      <c r="A32" s="139" t="s">
        <v>50</v>
      </c>
      <c r="B32" s="111" t="s">
        <v>44</v>
      </c>
      <c r="C32" s="112">
        <v>19</v>
      </c>
      <c r="D32" s="53"/>
      <c r="E32" s="98"/>
      <c r="F32" s="44"/>
      <c r="G32" s="44"/>
      <c r="H32" s="44"/>
      <c r="I32" s="44"/>
      <c r="J32" s="44"/>
      <c r="K32" s="44"/>
      <c r="L32" s="44"/>
      <c r="M32" s="44"/>
    </row>
    <row r="33" spans="1:13" ht="15.75" thickBot="1">
      <c r="A33" s="139" t="s">
        <v>51</v>
      </c>
      <c r="B33" s="111" t="s">
        <v>36</v>
      </c>
      <c r="C33" s="112">
        <v>4.1399999999999997</v>
      </c>
      <c r="D33" s="53"/>
      <c r="E33" s="98"/>
      <c r="F33" s="44"/>
      <c r="G33" s="44"/>
      <c r="H33" s="44"/>
      <c r="I33" s="44"/>
      <c r="J33" s="44"/>
      <c r="K33" s="44"/>
      <c r="L33" s="44"/>
      <c r="M33" s="44"/>
    </row>
    <row r="34" spans="1:13" ht="15.75" thickBot="1">
      <c r="A34" s="139" t="s">
        <v>52</v>
      </c>
      <c r="B34" s="111" t="s">
        <v>47</v>
      </c>
      <c r="C34" s="112">
        <v>2.37</v>
      </c>
      <c r="D34" s="53"/>
      <c r="E34" s="98"/>
      <c r="F34" s="44"/>
      <c r="G34" s="44"/>
      <c r="H34" s="44"/>
      <c r="I34" s="44"/>
      <c r="J34" s="44"/>
      <c r="K34" s="44"/>
      <c r="L34" s="44"/>
      <c r="M34" s="44"/>
    </row>
    <row r="35" spans="1:13" ht="15.75" thickBot="1">
      <c r="A35" s="141" t="s">
        <v>53</v>
      </c>
      <c r="B35" s="116" t="s">
        <v>54</v>
      </c>
      <c r="C35" s="118">
        <v>0</v>
      </c>
      <c r="D35" s="53"/>
      <c r="E35" s="98"/>
      <c r="F35" s="44"/>
      <c r="G35" s="44"/>
      <c r="H35" s="44"/>
      <c r="I35" s="44"/>
      <c r="J35" s="44"/>
      <c r="K35" s="44"/>
      <c r="L35" s="44"/>
      <c r="M35" s="44"/>
    </row>
    <row r="36" spans="1:13" ht="15.75" thickBot="1">
      <c r="A36" s="139"/>
      <c r="B36" s="119" t="s">
        <v>82</v>
      </c>
      <c r="C36" s="120">
        <f t="shared" ref="C36" si="3">C16+C31+C35</f>
        <v>4582.76</v>
      </c>
      <c r="D36" s="53"/>
      <c r="E36" s="98"/>
      <c r="F36" s="44"/>
      <c r="G36" s="44"/>
      <c r="H36" s="44"/>
      <c r="I36" s="44"/>
      <c r="J36" s="44"/>
      <c r="K36" s="44"/>
      <c r="L36" s="44"/>
      <c r="M36" s="44"/>
    </row>
    <row r="37" spans="1:13" ht="15.75" thickBot="1">
      <c r="A37" s="139" t="s">
        <v>55</v>
      </c>
      <c r="B37" s="111" t="s">
        <v>56</v>
      </c>
      <c r="C37" s="121">
        <v>0</v>
      </c>
      <c r="D37" s="53"/>
      <c r="E37" s="98"/>
      <c r="F37" s="44"/>
      <c r="G37" s="44"/>
      <c r="H37" s="44"/>
      <c r="I37" s="44"/>
      <c r="J37" s="44"/>
      <c r="K37" s="44"/>
      <c r="L37" s="44"/>
      <c r="M37" s="44"/>
    </row>
    <row r="38" spans="1:13" s="50" customFormat="1" ht="30.75" thickBot="1">
      <c r="A38" s="141" t="s">
        <v>57</v>
      </c>
      <c r="B38" s="116" t="s">
        <v>83</v>
      </c>
      <c r="C38" s="122">
        <f t="shared" ref="C38" si="4">SUM(C39:C41)</f>
        <v>119.28999999999999</v>
      </c>
      <c r="D38" s="57"/>
      <c r="E38" s="98"/>
      <c r="F38" s="56"/>
      <c r="G38" s="56"/>
      <c r="H38" s="56"/>
      <c r="I38" s="56"/>
      <c r="J38" s="49"/>
      <c r="K38" s="49"/>
      <c r="L38" s="49"/>
      <c r="M38" s="49"/>
    </row>
    <row r="39" spans="1:13" ht="15.75" thickBot="1">
      <c r="A39" s="139" t="s">
        <v>84</v>
      </c>
      <c r="B39" s="111" t="s">
        <v>64</v>
      </c>
      <c r="C39" s="112">
        <v>21.47</v>
      </c>
      <c r="D39" s="58"/>
      <c r="E39" s="98"/>
      <c r="F39" s="44"/>
      <c r="G39" s="44"/>
      <c r="H39" s="44"/>
      <c r="I39" s="44"/>
      <c r="J39" s="44"/>
      <c r="K39" s="44"/>
      <c r="L39" s="44"/>
      <c r="M39" s="44"/>
    </row>
    <row r="40" spans="1:13" ht="15.75" thickBot="1">
      <c r="A40" s="139" t="s">
        <v>85</v>
      </c>
      <c r="B40" s="111" t="s">
        <v>66</v>
      </c>
      <c r="C40" s="112">
        <v>0</v>
      </c>
      <c r="D40" s="58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5.75" thickBot="1">
      <c r="A41" s="139" t="s">
        <v>86</v>
      </c>
      <c r="B41" s="111" t="s">
        <v>68</v>
      </c>
      <c r="C41" s="112">
        <v>97.82</v>
      </c>
      <c r="D41" s="53"/>
      <c r="E41" s="98"/>
      <c r="F41" s="44"/>
      <c r="G41" s="44"/>
      <c r="H41" s="44"/>
      <c r="I41" s="44"/>
      <c r="J41" s="41"/>
      <c r="K41" s="41"/>
      <c r="L41" s="41"/>
      <c r="M41" s="41"/>
    </row>
    <row r="42" spans="1:13" s="50" customFormat="1" ht="30.75" thickBot="1">
      <c r="A42" s="142" t="s">
        <v>59</v>
      </c>
      <c r="B42" s="123" t="s">
        <v>87</v>
      </c>
      <c r="C42" s="59">
        <f t="shared" ref="C42" si="5">C38+C36</f>
        <v>4702.05</v>
      </c>
      <c r="D42" s="47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30.75" thickBot="1">
      <c r="A43" s="60">
        <v>7</v>
      </c>
      <c r="B43" s="61" t="s">
        <v>88</v>
      </c>
      <c r="C43" s="124">
        <v>17234.68</v>
      </c>
      <c r="D43" s="53"/>
      <c r="E43" s="62"/>
      <c r="F43" s="41"/>
      <c r="G43" s="41"/>
      <c r="H43" s="41"/>
      <c r="I43" s="41"/>
      <c r="J43" s="41"/>
      <c r="K43" s="41"/>
      <c r="L43" s="41"/>
      <c r="M43" s="41"/>
    </row>
    <row r="44" spans="1:13" s="50" customFormat="1" ht="60.75" thickBot="1">
      <c r="A44" s="101" t="s">
        <v>69</v>
      </c>
      <c r="B44" s="125" t="s">
        <v>89</v>
      </c>
      <c r="C44" s="63">
        <v>1940.66</v>
      </c>
      <c r="D44" s="47"/>
      <c r="E44" s="56"/>
      <c r="F44" s="56"/>
      <c r="G44" s="56"/>
      <c r="H44" s="56"/>
      <c r="I44" s="56"/>
      <c r="J44" s="44"/>
      <c r="K44" s="44"/>
      <c r="L44" s="44"/>
      <c r="M44" s="44"/>
    </row>
    <row r="45" spans="1:13" ht="30.75" thickBot="1">
      <c r="A45" s="102" t="s">
        <v>90</v>
      </c>
      <c r="B45" s="126" t="s">
        <v>91</v>
      </c>
      <c r="C45" s="127">
        <v>0</v>
      </c>
      <c r="D45" s="64"/>
      <c r="E45" s="65"/>
      <c r="F45" s="65"/>
      <c r="G45" s="65"/>
      <c r="H45" s="65"/>
      <c r="I45" s="66"/>
      <c r="J45" s="65"/>
      <c r="K45" s="65"/>
      <c r="L45" s="65"/>
      <c r="M45" s="65"/>
    </row>
    <row r="46" spans="1:13" ht="15.75" thickBot="1">
      <c r="A46" s="103" t="s">
        <v>92</v>
      </c>
      <c r="B46" s="31" t="s">
        <v>93</v>
      </c>
      <c r="C46" s="128"/>
      <c r="D46" s="53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45.75" thickBot="1">
      <c r="A47" s="104" t="s">
        <v>94</v>
      </c>
      <c r="B47" s="71" t="s">
        <v>95</v>
      </c>
      <c r="C47" s="129">
        <v>0</v>
      </c>
      <c r="D47" s="68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45.75" thickBot="1">
      <c r="A48" s="103" t="s">
        <v>96</v>
      </c>
      <c r="B48" s="31" t="s">
        <v>97</v>
      </c>
      <c r="C48" s="130">
        <v>903.07000000000016</v>
      </c>
      <c r="D48" s="53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30.75" thickBot="1">
      <c r="A49" s="103" t="s">
        <v>98</v>
      </c>
      <c r="B49" s="31" t="s">
        <v>99</v>
      </c>
      <c r="C49" s="121">
        <v>0</v>
      </c>
      <c r="D49" s="68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30.75" thickBot="1">
      <c r="A50" s="103" t="s">
        <v>100</v>
      </c>
      <c r="B50" s="31" t="s">
        <v>101</v>
      </c>
      <c r="C50" s="131">
        <v>0</v>
      </c>
      <c r="D50" s="68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52.5" customHeight="1" thickBot="1">
      <c r="A51" s="103" t="s">
        <v>102</v>
      </c>
      <c r="B51" s="31" t="s">
        <v>103</v>
      </c>
      <c r="C51" s="121">
        <v>0</v>
      </c>
      <c r="D51" s="68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30.75" thickBot="1">
      <c r="A52" s="103" t="s">
        <v>104</v>
      </c>
      <c r="B52" s="31" t="s">
        <v>105</v>
      </c>
      <c r="C52" s="121">
        <v>0</v>
      </c>
      <c r="D52" s="68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5.75" thickBot="1">
      <c r="A53" s="103" t="s">
        <v>106</v>
      </c>
      <c r="B53" s="31" t="s">
        <v>107</v>
      </c>
      <c r="C53" s="132">
        <v>0</v>
      </c>
      <c r="D53" s="68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5.75" thickBot="1">
      <c r="A54" s="102" t="s">
        <v>108</v>
      </c>
      <c r="B54" s="126" t="s">
        <v>58</v>
      </c>
      <c r="C54" s="133">
        <f>'Теплова енергія'!C45*0.8166119/C56*1000</f>
        <v>0</v>
      </c>
      <c r="D54" s="68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5.75" thickBot="1">
      <c r="A55" s="103" t="s">
        <v>109</v>
      </c>
      <c r="B55" s="31" t="s">
        <v>60</v>
      </c>
      <c r="C55" s="69">
        <v>0</v>
      </c>
      <c r="D55" s="68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35.25" customHeight="1" thickBot="1">
      <c r="A56" s="70">
        <v>14</v>
      </c>
      <c r="B56" s="71" t="s">
        <v>110</v>
      </c>
      <c r="C56" s="134">
        <f t="shared" ref="C56" si="6">ROUND((C43+C48),2)</f>
        <v>18137.75</v>
      </c>
      <c r="D56" s="53"/>
      <c r="E56" s="66"/>
      <c r="F56" s="66"/>
      <c r="G56" s="66"/>
      <c r="H56" s="66"/>
      <c r="I56" s="66"/>
      <c r="J56" s="41"/>
      <c r="K56" s="41"/>
      <c r="L56" s="41"/>
      <c r="M56" s="41"/>
    </row>
    <row r="57" spans="1:13" ht="15.75" customHeight="1">
      <c r="A57" s="34"/>
      <c r="B57" s="35"/>
      <c r="C57" s="36"/>
      <c r="D57" s="72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5.75" customHeight="1">
      <c r="A58" s="35"/>
      <c r="B58" s="87" t="s">
        <v>72</v>
      </c>
      <c r="C58" s="143" t="s">
        <v>152</v>
      </c>
      <c r="D58" s="72"/>
      <c r="E58" s="41"/>
      <c r="F58" s="41"/>
      <c r="G58" s="41"/>
      <c r="H58" s="41"/>
      <c r="I58" s="41"/>
      <c r="J58" s="41"/>
      <c r="K58" s="41"/>
      <c r="L58" s="41"/>
      <c r="M58" s="41"/>
    </row>
    <row r="59" spans="1:13">
      <c r="A59" s="36"/>
      <c r="B59" s="35"/>
      <c r="C59" s="143"/>
      <c r="D59" s="72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9.5" customHeight="1">
      <c r="A60" s="35"/>
      <c r="B60" s="35" t="s">
        <v>74</v>
      </c>
      <c r="C60" s="143" t="s">
        <v>153</v>
      </c>
    </row>
    <row r="61" spans="1:13">
      <c r="A61" s="34"/>
      <c r="B61" s="34"/>
    </row>
    <row r="64" spans="1:13">
      <c r="B64" s="73"/>
      <c r="C64" s="73"/>
    </row>
    <row r="65" spans="2:3" ht="15.75" customHeight="1">
      <c r="B65" s="73"/>
      <c r="C65" s="33"/>
    </row>
    <row r="66" spans="2:3" ht="10.5" customHeight="1">
      <c r="B66" s="73"/>
      <c r="C66" s="33"/>
    </row>
    <row r="67" spans="2:3">
      <c r="B67" s="73"/>
      <c r="C67" s="33"/>
    </row>
    <row r="68" spans="2:3">
      <c r="B68" s="73"/>
      <c r="C68" s="33"/>
    </row>
    <row r="69" spans="2:3">
      <c r="B69" s="73"/>
      <c r="C69" s="33"/>
    </row>
    <row r="70" spans="2:3">
      <c r="B70" s="73"/>
      <c r="C70" s="33"/>
    </row>
    <row r="71" spans="2:3">
      <c r="B71" s="73"/>
      <c r="C71" s="33"/>
    </row>
    <row r="72" spans="2:3">
      <c r="B72" s="73"/>
      <c r="C72" s="73"/>
    </row>
    <row r="73" spans="2:3">
      <c r="B73" s="73"/>
      <c r="C73" s="73"/>
    </row>
    <row r="74" spans="2:3">
      <c r="B74" s="73"/>
      <c r="C74" s="73"/>
    </row>
    <row r="75" spans="2:3">
      <c r="B75" s="73"/>
      <c r="C75" s="73"/>
    </row>
  </sheetData>
  <mergeCells count="6">
    <mergeCell ref="A7:C7"/>
    <mergeCell ref="A8:C8"/>
    <mergeCell ref="A12:A13"/>
    <mergeCell ref="B12:B13"/>
    <mergeCell ref="C12:C13"/>
    <mergeCell ref="B10:C10"/>
  </mergeCells>
  <printOptions horizontalCentered="1"/>
  <pageMargins left="0.25" right="0.25" top="0.75" bottom="0.75" header="0.3" footer="0.3"/>
  <pageSetup paperSize="9" fitToHeight="0" orientation="portrait" r:id="rId1"/>
  <rowBreaks count="1" manualBreakCount="1">
    <brk id="60" max="8" man="1"/>
  </rowBreaks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E49"/>
  <sheetViews>
    <sheetView topLeftCell="A8" zoomScale="90" zoomScaleNormal="90" workbookViewId="0">
      <selection activeCell="C35" sqref="C35"/>
    </sheetView>
  </sheetViews>
  <sheetFormatPr defaultRowHeight="15"/>
  <cols>
    <col min="1" max="1" width="6.85546875" style="1" customWidth="1"/>
    <col min="2" max="2" width="57.28515625" style="1" customWidth="1"/>
    <col min="3" max="3" width="33.42578125" style="1" customWidth="1"/>
    <col min="4" max="16384" width="9.140625" style="1"/>
  </cols>
  <sheetData>
    <row r="1" spans="1:4">
      <c r="A1" s="36"/>
      <c r="B1" s="36"/>
      <c r="C1" s="88" t="s">
        <v>111</v>
      </c>
      <c r="D1" s="2"/>
    </row>
    <row r="2" spans="1:4">
      <c r="A2" s="36"/>
      <c r="B2" s="36"/>
      <c r="C2" s="88" t="s">
        <v>1</v>
      </c>
      <c r="D2" s="2"/>
    </row>
    <row r="3" spans="1:4">
      <c r="A3" s="36"/>
      <c r="B3" s="36"/>
      <c r="C3" s="88" t="s">
        <v>2</v>
      </c>
      <c r="D3" s="2"/>
    </row>
    <row r="4" spans="1:4">
      <c r="A4" s="36"/>
      <c r="B4" s="36"/>
      <c r="C4" s="88" t="s">
        <v>3</v>
      </c>
      <c r="D4" s="2"/>
    </row>
    <row r="5" spans="1:4" ht="33" customHeight="1">
      <c r="A5" s="206" t="s">
        <v>151</v>
      </c>
      <c r="B5" s="206"/>
      <c r="C5" s="206"/>
    </row>
    <row r="6" spans="1:4" ht="14.25" customHeight="1">
      <c r="A6" s="207" t="s">
        <v>5</v>
      </c>
      <c r="B6" s="207"/>
      <c r="C6" s="207"/>
    </row>
    <row r="7" spans="1:4" ht="7.5" hidden="1" customHeight="1"/>
    <row r="8" spans="1:4" ht="24.75" customHeight="1">
      <c r="A8" s="41"/>
      <c r="B8" s="217" t="s">
        <v>8</v>
      </c>
      <c r="C8" s="217"/>
    </row>
    <row r="9" spans="1:4" ht="27.75" customHeight="1" thickBot="1"/>
    <row r="10" spans="1:4" ht="15.75" customHeight="1">
      <c r="A10" s="208" t="s">
        <v>6</v>
      </c>
      <c r="B10" s="218" t="s">
        <v>7</v>
      </c>
      <c r="C10" s="220" t="s">
        <v>144</v>
      </c>
    </row>
    <row r="11" spans="1:4" ht="60.75" customHeight="1" thickBot="1">
      <c r="A11" s="209"/>
      <c r="B11" s="219"/>
      <c r="C11" s="221"/>
    </row>
    <row r="12" spans="1:4" ht="15.75" thickBot="1">
      <c r="A12" s="135">
        <v>1</v>
      </c>
      <c r="B12" s="3">
        <v>2</v>
      </c>
      <c r="C12" s="129">
        <v>3</v>
      </c>
    </row>
    <row r="13" spans="1:4" ht="51.75" customHeight="1" thickBot="1">
      <c r="A13" s="144"/>
      <c r="B13" s="4" t="s">
        <v>143</v>
      </c>
      <c r="C13" s="145">
        <f t="shared" ref="C13" si="0">ROUND((C33+C34+C35+C36+C38+C39+C40),2)</f>
        <v>821.04</v>
      </c>
    </row>
    <row r="14" spans="1:4" ht="24.75" customHeight="1" thickBot="1">
      <c r="A14" s="146">
        <v>1</v>
      </c>
      <c r="B14" s="9" t="s">
        <v>14</v>
      </c>
      <c r="C14" s="117">
        <f t="shared" ref="C14" si="1">C15+C19+C20+C24</f>
        <v>138.17999999999998</v>
      </c>
    </row>
    <row r="15" spans="1:4" ht="15.75" thickBot="1">
      <c r="A15" s="93" t="s">
        <v>15</v>
      </c>
      <c r="B15" s="20" t="s">
        <v>16</v>
      </c>
      <c r="C15" s="110">
        <f t="shared" ref="C15" si="2">SUM(C16:C18)</f>
        <v>60.43</v>
      </c>
    </row>
    <row r="16" spans="1:4" ht="15.75" thickBot="1">
      <c r="A16" s="93" t="s">
        <v>17</v>
      </c>
      <c r="B16" s="16" t="s">
        <v>26</v>
      </c>
      <c r="C16" s="112">
        <v>32.700000000000003</v>
      </c>
    </row>
    <row r="17" spans="1:3" ht="31.5" customHeight="1" thickBot="1">
      <c r="A17" s="93" t="s">
        <v>19</v>
      </c>
      <c r="B17" s="16" t="s">
        <v>28</v>
      </c>
      <c r="C17" s="112">
        <v>7.05</v>
      </c>
    </row>
    <row r="18" spans="1:3" ht="30" customHeight="1" thickBot="1">
      <c r="A18" s="93" t="s">
        <v>21</v>
      </c>
      <c r="B18" s="16" t="s">
        <v>30</v>
      </c>
      <c r="C18" s="112">
        <v>20.68</v>
      </c>
    </row>
    <row r="19" spans="1:3" ht="15.75" thickBot="1">
      <c r="A19" s="147" t="s">
        <v>31</v>
      </c>
      <c r="B19" s="55" t="s">
        <v>32</v>
      </c>
      <c r="C19" s="145">
        <v>48.11</v>
      </c>
    </row>
    <row r="20" spans="1:3" ht="15.75" thickBot="1">
      <c r="A20" s="93" t="s">
        <v>33</v>
      </c>
      <c r="B20" s="20" t="s">
        <v>34</v>
      </c>
      <c r="C20" s="110">
        <f t="shared" ref="C20" si="3">SUM(C21:C23)</f>
        <v>27.7</v>
      </c>
    </row>
    <row r="21" spans="1:3" ht="15.75" thickBot="1">
      <c r="A21" s="93" t="s">
        <v>35</v>
      </c>
      <c r="B21" s="16" t="s">
        <v>36</v>
      </c>
      <c r="C21" s="112">
        <v>10.58</v>
      </c>
    </row>
    <row r="22" spans="1:3" ht="16.5" customHeight="1" thickBot="1">
      <c r="A22" s="93" t="s">
        <v>37</v>
      </c>
      <c r="B22" s="16" t="s">
        <v>38</v>
      </c>
      <c r="C22" s="112">
        <v>15.82</v>
      </c>
    </row>
    <row r="23" spans="1:3" ht="15.75" thickBot="1">
      <c r="A23" s="93" t="s">
        <v>39</v>
      </c>
      <c r="B23" s="24" t="s">
        <v>40</v>
      </c>
      <c r="C23" s="148">
        <v>1.3</v>
      </c>
    </row>
    <row r="24" spans="1:3" ht="15.75" thickBot="1">
      <c r="A24" s="93" t="s">
        <v>41</v>
      </c>
      <c r="B24" s="20" t="s">
        <v>42</v>
      </c>
      <c r="C24" s="110">
        <f>SUM(C25:C27)</f>
        <v>1.9400000000000002</v>
      </c>
    </row>
    <row r="25" spans="1:3" ht="18" customHeight="1" thickBot="1">
      <c r="A25" s="93" t="s">
        <v>43</v>
      </c>
      <c r="B25" s="16" t="s">
        <v>44</v>
      </c>
      <c r="C25" s="112">
        <v>1.54</v>
      </c>
    </row>
    <row r="26" spans="1:3" ht="15.75" thickBot="1">
      <c r="A26" s="93" t="s">
        <v>45</v>
      </c>
      <c r="B26" s="16" t="s">
        <v>36</v>
      </c>
      <c r="C26" s="112">
        <v>0.34</v>
      </c>
    </row>
    <row r="27" spans="1:3" ht="15" customHeight="1" thickBot="1">
      <c r="A27" s="93" t="s">
        <v>46</v>
      </c>
      <c r="B27" s="16" t="s">
        <v>47</v>
      </c>
      <c r="C27" s="112">
        <v>0.06</v>
      </c>
    </row>
    <row r="28" spans="1:3" ht="24" customHeight="1" thickBot="1">
      <c r="A28" s="149" t="s">
        <v>48</v>
      </c>
      <c r="B28" s="20" t="s">
        <v>49</v>
      </c>
      <c r="C28" s="110">
        <f>SUM(C29:C31)</f>
        <v>2.08</v>
      </c>
    </row>
    <row r="29" spans="1:3" ht="21" customHeight="1" thickBot="1">
      <c r="A29" s="93" t="s">
        <v>50</v>
      </c>
      <c r="B29" s="16" t="s">
        <v>44</v>
      </c>
      <c r="C29" s="112">
        <v>1.55</v>
      </c>
    </row>
    <row r="30" spans="1:3" ht="15.75" thickBot="1">
      <c r="A30" s="93" t="s">
        <v>51</v>
      </c>
      <c r="B30" s="16" t="s">
        <v>36</v>
      </c>
      <c r="C30" s="112">
        <v>0.34</v>
      </c>
    </row>
    <row r="31" spans="1:3" ht="15.75" thickBot="1">
      <c r="A31" s="93" t="s">
        <v>52</v>
      </c>
      <c r="B31" s="16" t="s">
        <v>47</v>
      </c>
      <c r="C31" s="112">
        <v>0.19</v>
      </c>
    </row>
    <row r="32" spans="1:3" ht="15.75" thickBot="1">
      <c r="A32" s="150" t="s">
        <v>53</v>
      </c>
      <c r="B32" s="9" t="s">
        <v>54</v>
      </c>
      <c r="C32" s="118">
        <v>0</v>
      </c>
    </row>
    <row r="33" spans="1:5" ht="30.75" customHeight="1" thickBot="1">
      <c r="A33" s="150" t="s">
        <v>55</v>
      </c>
      <c r="B33" s="9" t="s">
        <v>112</v>
      </c>
      <c r="C33" s="117">
        <f>C14+C28</f>
        <v>140.26</v>
      </c>
    </row>
    <row r="34" spans="1:5" s="74" customFormat="1" ht="30.75" thickBot="1">
      <c r="A34" s="150" t="s">
        <v>57</v>
      </c>
      <c r="B34" s="9" t="s">
        <v>113</v>
      </c>
      <c r="C34" s="117">
        <v>673.94</v>
      </c>
      <c r="E34" s="1"/>
    </row>
    <row r="35" spans="1:5" ht="43.5" customHeight="1" thickBot="1">
      <c r="A35" s="150" t="s">
        <v>59</v>
      </c>
      <c r="B35" s="9" t="s">
        <v>114</v>
      </c>
      <c r="C35" s="151">
        <v>0</v>
      </c>
    </row>
    <row r="36" spans="1:5" ht="22.5" customHeight="1" thickBot="1">
      <c r="A36" s="93" t="s">
        <v>61</v>
      </c>
      <c r="B36" s="16" t="s">
        <v>56</v>
      </c>
      <c r="C36" s="152">
        <v>0</v>
      </c>
    </row>
    <row r="37" spans="1:5" ht="19.5" customHeight="1" thickBot="1">
      <c r="A37" s="147" t="s">
        <v>69</v>
      </c>
      <c r="B37" s="20" t="s">
        <v>82</v>
      </c>
      <c r="C37" s="110">
        <f t="shared" ref="C37" si="4">C34+C33</f>
        <v>814.2</v>
      </c>
    </row>
    <row r="38" spans="1:5" ht="15.75" thickBot="1">
      <c r="A38" s="93" t="s">
        <v>96</v>
      </c>
      <c r="B38" s="67" t="s">
        <v>58</v>
      </c>
      <c r="C38" s="153">
        <v>0</v>
      </c>
    </row>
    <row r="39" spans="1:5" ht="15.75" thickBot="1">
      <c r="A39" s="154" t="s">
        <v>104</v>
      </c>
      <c r="B39" s="97" t="s">
        <v>60</v>
      </c>
      <c r="C39" s="155">
        <v>0</v>
      </c>
    </row>
    <row r="40" spans="1:5" s="75" customFormat="1" ht="30.75" thickBot="1">
      <c r="A40" s="91" t="s">
        <v>106</v>
      </c>
      <c r="B40" s="92" t="s">
        <v>115</v>
      </c>
      <c r="C40" s="156">
        <f t="shared" ref="C40" si="5">SUM(C41:C43)</f>
        <v>6.84</v>
      </c>
    </row>
    <row r="41" spans="1:5" ht="15.75" thickBot="1">
      <c r="A41" s="93" t="s">
        <v>140</v>
      </c>
      <c r="B41" s="16" t="s">
        <v>64</v>
      </c>
      <c r="C41" s="112">
        <v>1.23</v>
      </c>
    </row>
    <row r="42" spans="1:5" ht="15.75" thickBot="1">
      <c r="A42" s="93" t="s">
        <v>141</v>
      </c>
      <c r="B42" s="16" t="s">
        <v>66</v>
      </c>
      <c r="C42" s="112">
        <v>0</v>
      </c>
    </row>
    <row r="43" spans="1:5" ht="15.75" thickBot="1">
      <c r="A43" s="93" t="s">
        <v>142</v>
      </c>
      <c r="B43" s="16" t="s">
        <v>68</v>
      </c>
      <c r="C43" s="112">
        <v>5.61</v>
      </c>
    </row>
    <row r="44" spans="1:5" ht="35.25" customHeight="1" thickBot="1">
      <c r="A44" s="94">
        <v>12</v>
      </c>
      <c r="B44" s="95" t="s">
        <v>116</v>
      </c>
      <c r="C44" s="157">
        <v>15804.310000000003</v>
      </c>
    </row>
    <row r="45" spans="1:5" ht="15.75" customHeight="1">
      <c r="A45" s="34"/>
      <c r="B45" s="35"/>
      <c r="C45" s="36"/>
    </row>
    <row r="46" spans="1:5" ht="49.5" hidden="1" customHeight="1">
      <c r="A46" s="34"/>
      <c r="B46" s="35"/>
      <c r="C46" s="36"/>
    </row>
    <row r="47" spans="1:5">
      <c r="A47" s="36"/>
      <c r="B47" s="87" t="s">
        <v>72</v>
      </c>
      <c r="C47" s="143" t="s">
        <v>73</v>
      </c>
    </row>
    <row r="48" spans="1:5" ht="14.45" customHeight="1">
      <c r="A48" s="34"/>
      <c r="B48" s="35"/>
      <c r="C48" s="143"/>
    </row>
    <row r="49" spans="1:3">
      <c r="A49" s="34"/>
      <c r="B49" s="34" t="s">
        <v>74</v>
      </c>
      <c r="C49" s="158" t="s">
        <v>75</v>
      </c>
    </row>
  </sheetData>
  <mergeCells count="6">
    <mergeCell ref="A5:C5"/>
    <mergeCell ref="A6:C6"/>
    <mergeCell ref="A10:A11"/>
    <mergeCell ref="B10:B11"/>
    <mergeCell ref="C10:C11"/>
    <mergeCell ref="B8:C8"/>
  </mergeCells>
  <printOptions horizontalCentered="1"/>
  <pageMargins left="0.25" right="0.25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G43"/>
  <sheetViews>
    <sheetView view="pageBreakPreview" zoomScaleNormal="100" zoomScaleSheetLayoutView="100" workbookViewId="0">
      <selection activeCell="G13" sqref="G13"/>
    </sheetView>
  </sheetViews>
  <sheetFormatPr defaultRowHeight="15"/>
  <cols>
    <col min="1" max="1" width="6.85546875" style="1" customWidth="1"/>
    <col min="2" max="2" width="48.7109375" style="1" customWidth="1"/>
    <col min="3" max="3" width="33.5703125" style="1" customWidth="1"/>
    <col min="4" max="4" width="9.140625" style="1"/>
    <col min="5" max="5" width="10.140625" style="1" bestFit="1" customWidth="1"/>
    <col min="6" max="16384" width="9.140625" style="1"/>
  </cols>
  <sheetData>
    <row r="1" spans="1:7">
      <c r="C1" s="88" t="s">
        <v>117</v>
      </c>
      <c r="D1" s="2"/>
    </row>
    <row r="2" spans="1:7">
      <c r="C2" s="88" t="s">
        <v>1</v>
      </c>
      <c r="D2" s="2"/>
    </row>
    <row r="3" spans="1:7">
      <c r="C3" s="88" t="s">
        <v>2</v>
      </c>
      <c r="D3" s="2"/>
    </row>
    <row r="4" spans="1:7">
      <c r="C4" s="88" t="s">
        <v>3</v>
      </c>
      <c r="D4" s="2"/>
    </row>
    <row r="5" spans="1:7">
      <c r="C5" s="2"/>
      <c r="D5" s="2"/>
    </row>
    <row r="6" spans="1:7">
      <c r="A6" s="207" t="s">
        <v>118</v>
      </c>
      <c r="B6" s="207"/>
      <c r="C6" s="207"/>
    </row>
    <row r="7" spans="1:7" ht="14.25" customHeight="1">
      <c r="A7" s="207" t="s">
        <v>5</v>
      </c>
      <c r="B7" s="207"/>
      <c r="C7" s="207"/>
    </row>
    <row r="8" spans="1:7" ht="7.5" hidden="1" customHeight="1"/>
    <row r="9" spans="1:7">
      <c r="A9" s="41"/>
      <c r="B9" s="217" t="s">
        <v>8</v>
      </c>
      <c r="C9" s="217"/>
    </row>
    <row r="10" spans="1:7" ht="15.75" customHeight="1" thickBot="1"/>
    <row r="11" spans="1:7" ht="15.75" customHeight="1">
      <c r="A11" s="222" t="s">
        <v>6</v>
      </c>
      <c r="B11" s="224" t="s">
        <v>7</v>
      </c>
      <c r="C11" s="220" t="s">
        <v>144</v>
      </c>
    </row>
    <row r="12" spans="1:7" ht="30" customHeight="1" thickBot="1">
      <c r="A12" s="223"/>
      <c r="B12" s="219"/>
      <c r="C12" s="221"/>
    </row>
    <row r="13" spans="1:7" ht="15.75" thickBot="1">
      <c r="A13" s="3">
        <v>1</v>
      </c>
      <c r="B13" s="3">
        <v>2</v>
      </c>
      <c r="C13" s="96">
        <v>3</v>
      </c>
    </row>
    <row r="14" spans="1:7" ht="51.75" customHeight="1" thickBot="1">
      <c r="A14" s="4"/>
      <c r="B14" s="4" t="s">
        <v>147</v>
      </c>
      <c r="C14" s="5">
        <f t="shared" ref="C14" si="0">ROUND((C15+C26+C30+C31+C33+C34+C35),2)</f>
        <v>3.75</v>
      </c>
      <c r="E14" s="43"/>
      <c r="F14" s="41"/>
      <c r="G14" s="43"/>
    </row>
    <row r="15" spans="1:7" ht="14.25" customHeight="1" thickBot="1">
      <c r="A15" s="76">
        <v>1</v>
      </c>
      <c r="B15" s="9" t="s">
        <v>14</v>
      </c>
      <c r="C15" s="10">
        <f>SUM(C16:C18)+C22</f>
        <v>3.5300000000000002</v>
      </c>
    </row>
    <row r="16" spans="1:7" ht="15.75" thickBot="1">
      <c r="A16" s="13" t="s">
        <v>15</v>
      </c>
      <c r="B16" s="20" t="s">
        <v>119</v>
      </c>
      <c r="C16" s="77">
        <v>0.18</v>
      </c>
    </row>
    <row r="17" spans="1:3" ht="15.75" thickBot="1">
      <c r="A17" s="51" t="s">
        <v>31</v>
      </c>
      <c r="B17" s="55" t="s">
        <v>32</v>
      </c>
      <c r="C17" s="83">
        <v>2.54</v>
      </c>
    </row>
    <row r="18" spans="1:3" ht="15.75" thickBot="1">
      <c r="A18" s="13" t="s">
        <v>33</v>
      </c>
      <c r="B18" s="20" t="s">
        <v>34</v>
      </c>
      <c r="C18" s="52">
        <f>SUM(C19:C21)</f>
        <v>0.76000000000000012</v>
      </c>
    </row>
    <row r="19" spans="1:3" ht="15.75" thickBot="1">
      <c r="A19" s="13" t="s">
        <v>35</v>
      </c>
      <c r="B19" s="16" t="s">
        <v>36</v>
      </c>
      <c r="C19" s="15">
        <v>0.56000000000000005</v>
      </c>
    </row>
    <row r="20" spans="1:3" ht="18.75" customHeight="1" thickBot="1">
      <c r="A20" s="13" t="s">
        <v>37</v>
      </c>
      <c r="B20" s="16" t="s">
        <v>38</v>
      </c>
      <c r="C20" s="21">
        <v>0.15</v>
      </c>
    </row>
    <row r="21" spans="1:3" ht="15.75" thickBot="1">
      <c r="A21" s="13" t="s">
        <v>39</v>
      </c>
      <c r="B21" s="16" t="s">
        <v>40</v>
      </c>
      <c r="C21" s="78">
        <v>0.05</v>
      </c>
    </row>
    <row r="22" spans="1:3" ht="15.75" thickBot="1">
      <c r="A22" s="13" t="s">
        <v>41</v>
      </c>
      <c r="B22" s="20" t="s">
        <v>42</v>
      </c>
      <c r="C22" s="52">
        <f>SUM(C23:C25)</f>
        <v>0.05</v>
      </c>
    </row>
    <row r="23" spans="1:3" ht="18.75" customHeight="1" thickBot="1">
      <c r="A23" s="13" t="s">
        <v>43</v>
      </c>
      <c r="B23" s="16" t="s">
        <v>44</v>
      </c>
      <c r="C23" s="21">
        <v>0.04</v>
      </c>
    </row>
    <row r="24" spans="1:3" ht="15.75" thickBot="1">
      <c r="A24" s="13" t="s">
        <v>45</v>
      </c>
      <c r="B24" s="16" t="s">
        <v>36</v>
      </c>
      <c r="C24" s="21">
        <v>0.01</v>
      </c>
    </row>
    <row r="25" spans="1:3" ht="22.5" customHeight="1" thickBot="1">
      <c r="A25" s="13" t="s">
        <v>145</v>
      </c>
      <c r="B25" s="16" t="s">
        <v>47</v>
      </c>
      <c r="C25" s="21">
        <v>0</v>
      </c>
    </row>
    <row r="26" spans="1:3" ht="17.25" customHeight="1" thickBot="1">
      <c r="A26" s="79" t="s">
        <v>48</v>
      </c>
      <c r="B26" s="9" t="s">
        <v>49</v>
      </c>
      <c r="C26" s="10">
        <f>SUM(C27:C30)</f>
        <v>0.05</v>
      </c>
    </row>
    <row r="27" spans="1:3" ht="21" customHeight="1" thickBot="1">
      <c r="A27" s="13" t="s">
        <v>50</v>
      </c>
      <c r="B27" s="16" t="s">
        <v>44</v>
      </c>
      <c r="C27" s="21">
        <v>0.04</v>
      </c>
    </row>
    <row r="28" spans="1:3" ht="15.75" thickBot="1">
      <c r="A28" s="13" t="s">
        <v>51</v>
      </c>
      <c r="B28" s="16" t="s">
        <v>36</v>
      </c>
      <c r="C28" s="21">
        <v>0.01</v>
      </c>
    </row>
    <row r="29" spans="1:3" ht="15.75" thickBot="1">
      <c r="A29" s="13" t="s">
        <v>146</v>
      </c>
      <c r="B29" s="16" t="s">
        <v>47</v>
      </c>
      <c r="C29" s="21">
        <v>0</v>
      </c>
    </row>
    <row r="30" spans="1:3" ht="15.75" thickBot="1">
      <c r="A30" s="25" t="s">
        <v>53</v>
      </c>
      <c r="B30" s="9" t="s">
        <v>54</v>
      </c>
      <c r="C30" s="80">
        <f>ROUND('[6]д4 постачання 239'!S24*1000/Постачання!$C$39,2)</f>
        <v>0</v>
      </c>
    </row>
    <row r="31" spans="1:3" ht="15.75" thickBot="1">
      <c r="A31" s="13" t="s">
        <v>55</v>
      </c>
      <c r="B31" s="16" t="s">
        <v>56</v>
      </c>
      <c r="C31" s="21">
        <v>0</v>
      </c>
    </row>
    <row r="32" spans="1:3" ht="15.75" thickBot="1">
      <c r="A32" s="51" t="s">
        <v>57</v>
      </c>
      <c r="B32" s="20" t="s">
        <v>82</v>
      </c>
      <c r="C32" s="52">
        <f>C26+C15+C30</f>
        <v>3.58</v>
      </c>
    </row>
    <row r="33" spans="1:5" ht="15.75" thickBot="1">
      <c r="A33" s="13" t="s">
        <v>59</v>
      </c>
      <c r="B33" s="67" t="s">
        <v>58</v>
      </c>
      <c r="C33" s="21">
        <v>0</v>
      </c>
    </row>
    <row r="34" spans="1:5" ht="15.75" thickBot="1">
      <c r="A34" s="13" t="s">
        <v>61</v>
      </c>
      <c r="B34" s="54" t="s">
        <v>60</v>
      </c>
      <c r="C34" s="21">
        <v>0</v>
      </c>
    </row>
    <row r="35" spans="1:5" ht="30.75" thickBot="1">
      <c r="A35" s="25" t="s">
        <v>69</v>
      </c>
      <c r="B35" s="9" t="s">
        <v>120</v>
      </c>
      <c r="C35" s="10">
        <f>SUM(C36:C38)</f>
        <v>0.17</v>
      </c>
    </row>
    <row r="36" spans="1:5" ht="15.75" thickBot="1">
      <c r="A36" s="13" t="s">
        <v>90</v>
      </c>
      <c r="B36" s="16" t="s">
        <v>64</v>
      </c>
      <c r="C36" s="21">
        <v>0.03</v>
      </c>
    </row>
    <row r="37" spans="1:5" ht="15.75" thickBot="1">
      <c r="A37" s="13" t="s">
        <v>92</v>
      </c>
      <c r="B37" s="16" t="s">
        <v>66</v>
      </c>
      <c r="C37" s="21">
        <v>0</v>
      </c>
    </row>
    <row r="38" spans="1:5" ht="15.75" thickBot="1">
      <c r="A38" s="13" t="s">
        <v>94</v>
      </c>
      <c r="B38" s="16" t="s">
        <v>68</v>
      </c>
      <c r="C38" s="21">
        <v>0.14000000000000001</v>
      </c>
    </row>
    <row r="39" spans="1:5" ht="35.25" customHeight="1" thickBot="1">
      <c r="A39" s="86">
        <v>9</v>
      </c>
      <c r="B39" s="81" t="s">
        <v>116</v>
      </c>
      <c r="C39" s="10">
        <v>15804.310000000003</v>
      </c>
      <c r="E39" s="82"/>
    </row>
    <row r="40" spans="1:5" ht="22.5" customHeight="1">
      <c r="A40" s="159"/>
      <c r="B40" s="160"/>
      <c r="C40" s="161"/>
      <c r="E40" s="82"/>
    </row>
    <row r="41" spans="1:5">
      <c r="A41" s="35"/>
      <c r="B41" s="87" t="s">
        <v>72</v>
      </c>
      <c r="C41" s="143" t="s">
        <v>73</v>
      </c>
      <c r="D41" s="36"/>
    </row>
    <row r="42" spans="1:5">
      <c r="A42" s="35"/>
      <c r="B42" s="35"/>
      <c r="C42" s="143"/>
      <c r="D42" s="36"/>
    </row>
    <row r="43" spans="1:5">
      <c r="B43" s="34" t="s">
        <v>74</v>
      </c>
      <c r="C43" s="158" t="s">
        <v>75</v>
      </c>
    </row>
  </sheetData>
  <mergeCells count="6">
    <mergeCell ref="A6:C6"/>
    <mergeCell ref="A7:C7"/>
    <mergeCell ref="A11:A12"/>
    <mergeCell ref="B11:B12"/>
    <mergeCell ref="B9:C9"/>
    <mergeCell ref="C11:C12"/>
  </mergeCells>
  <printOptions horizontalCentered="1"/>
  <pageMargins left="0.25" right="0.25" top="0.75" bottom="0.75" header="0.3" footer="0.3"/>
  <pageSetup paperSize="9" scale="9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3"/>
  <sheetViews>
    <sheetView topLeftCell="A4" workbookViewId="0">
      <selection activeCell="C26" sqref="C26"/>
    </sheetView>
  </sheetViews>
  <sheetFormatPr defaultRowHeight="15"/>
  <cols>
    <col min="1" max="1" width="4.7109375" style="1" customWidth="1"/>
    <col min="2" max="2" width="49.140625" style="1" customWidth="1"/>
    <col min="3" max="3" width="37.85546875" style="1" customWidth="1"/>
    <col min="4" max="16384" width="9.140625" style="1"/>
  </cols>
  <sheetData>
    <row r="1" spans="1:6">
      <c r="A1" s="2"/>
      <c r="B1" s="2"/>
      <c r="C1" s="88" t="s">
        <v>139</v>
      </c>
      <c r="D1" s="2"/>
      <c r="E1" s="2"/>
      <c r="F1" s="2"/>
    </row>
    <row r="2" spans="1:6">
      <c r="A2" s="2"/>
      <c r="B2" s="2"/>
      <c r="C2" s="88" t="s">
        <v>1</v>
      </c>
      <c r="D2" s="2"/>
      <c r="E2" s="2"/>
      <c r="F2" s="2"/>
    </row>
    <row r="3" spans="1:6">
      <c r="A3" s="2"/>
      <c r="B3" s="2"/>
      <c r="C3" s="88" t="s">
        <v>2</v>
      </c>
      <c r="D3" s="2"/>
      <c r="E3" s="2"/>
      <c r="F3" s="2"/>
    </row>
    <row r="4" spans="1:6">
      <c r="A4" s="2"/>
      <c r="B4" s="2"/>
      <c r="C4" s="88" t="s">
        <v>3</v>
      </c>
      <c r="D4" s="2"/>
      <c r="E4" s="2"/>
      <c r="F4" s="2"/>
    </row>
    <row r="5" spans="1:6" ht="27.75" customHeight="1">
      <c r="A5" s="227" t="s">
        <v>121</v>
      </c>
      <c r="B5" s="227"/>
      <c r="C5" s="227"/>
      <c r="D5" s="2"/>
      <c r="E5" s="2"/>
    </row>
    <row r="6" spans="1:6">
      <c r="A6" s="207" t="s">
        <v>5</v>
      </c>
      <c r="B6" s="207"/>
      <c r="C6" s="207"/>
      <c r="D6" s="85"/>
      <c r="E6" s="2"/>
    </row>
    <row r="7" spans="1:6">
      <c r="A7" s="2"/>
      <c r="B7" s="217" t="s">
        <v>8</v>
      </c>
      <c r="C7" s="217"/>
      <c r="D7" s="2"/>
      <c r="E7" s="2"/>
    </row>
    <row r="8" spans="1:6">
      <c r="A8" s="2"/>
      <c r="B8" s="203"/>
      <c r="C8" s="2"/>
      <c r="D8" s="2"/>
      <c r="E8" s="2"/>
    </row>
    <row r="9" spans="1:6" ht="15.75" thickBot="1">
      <c r="A9" s="2"/>
      <c r="B9" s="203"/>
      <c r="C9" s="2"/>
      <c r="D9" s="2"/>
      <c r="E9" s="2"/>
    </row>
    <row r="10" spans="1:6" ht="15" customHeight="1">
      <c r="A10" s="228" t="s">
        <v>6</v>
      </c>
      <c r="B10" s="220" t="s">
        <v>7</v>
      </c>
      <c r="C10" s="231" t="s">
        <v>156</v>
      </c>
      <c r="D10" s="2"/>
      <c r="E10" s="2"/>
    </row>
    <row r="11" spans="1:6" ht="14.45" customHeight="1">
      <c r="A11" s="229"/>
      <c r="B11" s="229"/>
      <c r="C11" s="232"/>
      <c r="D11" s="2"/>
      <c r="E11" s="2"/>
    </row>
    <row r="12" spans="1:6" ht="5.25" customHeight="1">
      <c r="A12" s="229"/>
      <c r="B12" s="229"/>
      <c r="C12" s="232"/>
      <c r="D12" s="2"/>
      <c r="E12" s="2"/>
    </row>
    <row r="13" spans="1:6" ht="9.75" customHeight="1" thickBot="1">
      <c r="A13" s="230"/>
      <c r="B13" s="230"/>
      <c r="C13" s="233"/>
      <c r="D13" s="2"/>
      <c r="E13" s="2"/>
    </row>
    <row r="14" spans="1:6" ht="15.75" thickBot="1">
      <c r="A14" s="162">
        <v>1</v>
      </c>
      <c r="B14" s="172">
        <v>2</v>
      </c>
      <c r="C14" s="162">
        <v>3</v>
      </c>
      <c r="D14" s="2"/>
      <c r="E14" s="2"/>
    </row>
    <row r="15" spans="1:6" ht="21.75" customHeight="1" thickBot="1">
      <c r="A15" s="163" t="s">
        <v>9</v>
      </c>
      <c r="B15" s="173" t="s">
        <v>122</v>
      </c>
      <c r="C15" s="174">
        <f>C25</f>
        <v>298.99199999999996</v>
      </c>
      <c r="D15" s="2"/>
      <c r="E15" s="2"/>
    </row>
    <row r="16" spans="1:6" ht="15" customHeight="1" thickBot="1">
      <c r="A16" s="164" t="s">
        <v>12</v>
      </c>
      <c r="B16" s="225" t="s">
        <v>123</v>
      </c>
      <c r="C16" s="226"/>
      <c r="D16" s="2"/>
      <c r="E16" s="2"/>
    </row>
    <row r="17" spans="1:5" ht="36" customHeight="1">
      <c r="A17" s="165">
        <v>1</v>
      </c>
      <c r="B17" s="175" t="s">
        <v>124</v>
      </c>
      <c r="C17" s="182">
        <f>C18+C19-0.004</f>
        <v>249.15600000000001</v>
      </c>
      <c r="D17" s="2"/>
      <c r="E17" s="2"/>
    </row>
    <row r="18" spans="1:5" ht="24.6" customHeight="1">
      <c r="A18" s="166" t="s">
        <v>125</v>
      </c>
      <c r="B18" s="176" t="s">
        <v>126</v>
      </c>
      <c r="C18" s="183">
        <v>238.21</v>
      </c>
      <c r="D18" s="2"/>
      <c r="E18" s="2"/>
    </row>
    <row r="19" spans="1:5" ht="31.15" customHeight="1">
      <c r="A19" s="167" t="s">
        <v>127</v>
      </c>
      <c r="B19" s="176" t="s">
        <v>128</v>
      </c>
      <c r="C19" s="183">
        <v>10.95</v>
      </c>
      <c r="D19" s="2"/>
      <c r="E19" s="2"/>
    </row>
    <row r="20" spans="1:5" ht="29.45" customHeight="1">
      <c r="A20" s="165">
        <v>2</v>
      </c>
      <c r="B20" s="177" t="s">
        <v>129</v>
      </c>
      <c r="C20" s="184">
        <f t="shared" ref="C20" si="0">C21+C22+C23</f>
        <v>0</v>
      </c>
      <c r="D20" s="2"/>
      <c r="E20" s="2"/>
    </row>
    <row r="21" spans="1:5" ht="20.45" customHeight="1">
      <c r="A21" s="168" t="s">
        <v>130</v>
      </c>
      <c r="B21" s="178" t="s">
        <v>64</v>
      </c>
      <c r="C21" s="185">
        <v>0</v>
      </c>
      <c r="D21" s="2"/>
      <c r="E21" s="2"/>
    </row>
    <row r="22" spans="1:5" ht="27.6" customHeight="1">
      <c r="A22" s="168" t="s">
        <v>131</v>
      </c>
      <c r="B22" s="178" t="s">
        <v>66</v>
      </c>
      <c r="C22" s="185">
        <v>0</v>
      </c>
      <c r="D22" s="2"/>
      <c r="E22" s="2"/>
    </row>
    <row r="23" spans="1:5">
      <c r="A23" s="168" t="s">
        <v>132</v>
      </c>
      <c r="B23" s="179" t="s">
        <v>68</v>
      </c>
      <c r="C23" s="185">
        <v>0</v>
      </c>
      <c r="D23" s="2"/>
      <c r="E23" s="2"/>
    </row>
    <row r="24" spans="1:5" ht="19.149999999999999" customHeight="1">
      <c r="A24" s="169">
        <v>3</v>
      </c>
      <c r="B24" s="177" t="s">
        <v>133</v>
      </c>
      <c r="C24" s="186">
        <f t="shared" ref="C24" si="1">C17+C20</f>
        <v>249.15600000000001</v>
      </c>
      <c r="D24" s="2"/>
      <c r="E24" s="2"/>
    </row>
    <row r="25" spans="1:5" ht="31.9" customHeight="1">
      <c r="A25" s="170">
        <v>4</v>
      </c>
      <c r="B25" s="180" t="s">
        <v>134</v>
      </c>
      <c r="C25" s="187">
        <f>249.16*1.2</f>
        <v>298.99199999999996</v>
      </c>
      <c r="D25" s="2"/>
      <c r="E25" s="2"/>
    </row>
    <row r="26" spans="1:5" ht="21" customHeight="1">
      <c r="A26" s="170" t="s">
        <v>135</v>
      </c>
      <c r="B26" s="180" t="s">
        <v>136</v>
      </c>
      <c r="C26" s="187">
        <v>253.39</v>
      </c>
      <c r="D26" s="2"/>
      <c r="E26" s="2"/>
    </row>
    <row r="27" spans="1:5" ht="35.25" customHeight="1" thickBot="1">
      <c r="A27" s="171" t="s">
        <v>137</v>
      </c>
      <c r="B27" s="181" t="s">
        <v>138</v>
      </c>
      <c r="C27" s="188">
        <f>C25-C26</f>
        <v>45.601999999999975</v>
      </c>
      <c r="D27" s="2"/>
      <c r="E27" s="2"/>
    </row>
    <row r="28" spans="1:5" ht="35.25" customHeight="1">
      <c r="A28" s="189"/>
      <c r="B28" s="190"/>
      <c r="C28" s="191"/>
      <c r="D28" s="2"/>
      <c r="E28" s="2"/>
    </row>
    <row r="30" spans="1:5">
      <c r="A30" s="84"/>
      <c r="B30" s="87" t="s">
        <v>72</v>
      </c>
      <c r="C30" s="143" t="s">
        <v>73</v>
      </c>
    </row>
    <row r="31" spans="1:5">
      <c r="A31" s="84"/>
      <c r="B31" s="35"/>
      <c r="C31" s="143"/>
    </row>
    <row r="32" spans="1:5">
      <c r="A32" s="84"/>
      <c r="B32" s="35" t="s">
        <v>74</v>
      </c>
      <c r="C32" s="143" t="s">
        <v>75</v>
      </c>
    </row>
    <row r="33" spans="1:3">
      <c r="A33" s="84"/>
      <c r="B33" s="84"/>
      <c r="C33" s="75"/>
    </row>
  </sheetData>
  <mergeCells count="7">
    <mergeCell ref="B16:C16"/>
    <mergeCell ref="A5:C5"/>
    <mergeCell ref="A6:C6"/>
    <mergeCell ref="A10:A13"/>
    <mergeCell ref="B10:B13"/>
    <mergeCell ref="B7:C7"/>
    <mergeCell ref="C10:C13"/>
  </mergeCells>
  <printOptions horizontalCentered="1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Теплова енергія</vt:lpstr>
      <vt:lpstr>Виробництво</vt:lpstr>
      <vt:lpstr>Транспортування</vt:lpstr>
      <vt:lpstr>Постачання</vt:lpstr>
      <vt:lpstr>гаряча вода</vt:lpstr>
      <vt:lpstr>Виробництво!Область_печати</vt:lpstr>
      <vt:lpstr>Постачання!Область_печати</vt:lpstr>
      <vt:lpstr>'Теплова енергія'!Область_печати</vt:lpstr>
      <vt:lpstr>Транспортування!Область_печати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Олена Горбунова</cp:lastModifiedBy>
  <cp:lastPrinted>2021-10-25T10:17:48Z</cp:lastPrinted>
  <dcterms:created xsi:type="dcterms:W3CDTF">2021-08-30T22:30:20Z</dcterms:created>
  <dcterms:modified xsi:type="dcterms:W3CDTF">2021-10-26T13:14:35Z</dcterms:modified>
</cp:coreProperties>
</file>