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600" windowWidth="28665" windowHeight="12030" activeTab="0"/>
  </bookViews>
  <sheets>
    <sheet name="Аркуш1" sheetId="1" r:id="rId1"/>
  </sheets>
  <definedNames>
    <definedName name="_xlnm.Print_Area" localSheetId="0">'Аркуш1'!$A$1:$J$138</definedName>
  </definedNames>
  <calcPr fullCalcOnLoad="1"/>
</workbook>
</file>

<file path=xl/sharedStrings.xml><?xml version="1.0" encoding="utf-8"?>
<sst xmlns="http://schemas.openxmlformats.org/spreadsheetml/2006/main" count="240" uniqueCount="230">
  <si>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</si>
  <si>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</si>
  <si>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</si>
  <si>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</si>
  <si>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</si>
  <si>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</si>
  <si>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</si>
  <si>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</si>
  <si>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</si>
  <si>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</si>
  <si>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</si>
  <si>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</si>
  <si>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</si>
  <si>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</si>
  <si>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</si>
  <si>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</si>
  <si>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</si>
  <si>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</si>
  <si>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</si>
  <si>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</si>
  <si>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</si>
  <si>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</si>
  <si>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</si>
  <si>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</si>
  <si>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</si>
  <si>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</si>
  <si>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</si>
  <si>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</si>
  <si>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</si>
  <si>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</si>
  <si>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</si>
  <si>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</si>
  <si>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</si>
  <si>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</si>
  <si>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</si>
  <si>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</si>
  <si>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</si>
  <si>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</si>
  <si>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</si>
  <si>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</si>
  <si>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</si>
  <si>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</si>
  <si>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</si>
  <si>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</si>
  <si>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</si>
  <si>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</si>
  <si>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</si>
  <si>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</si>
  <si>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</si>
  <si>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</si>
  <si>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</si>
  <si>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</si>
  <si>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</si>
  <si>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</si>
  <si>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</si>
  <si>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</si>
  <si>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</si>
  <si>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</si>
  <si>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</si>
  <si>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</si>
  <si>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</si>
  <si>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</si>
  <si>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</si>
  <si>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</si>
  <si>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</si>
  <si>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</si>
  <si>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</si>
  <si>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</si>
  <si>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</si>
  <si>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</si>
  <si>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</si>
  <si>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</si>
  <si>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</si>
  <si>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</si>
  <si>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</si>
  <si>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</si>
  <si>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</si>
  <si>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</si>
  <si>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</si>
  <si>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</si>
  <si>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</si>
  <si>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</si>
  <si>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</si>
  <si>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</si>
  <si>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</si>
  <si>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</si>
  <si>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</si>
  <si>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</si>
  <si>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</si>
  <si>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</si>
  <si>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</si>
  <si>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</si>
  <si>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</si>
  <si>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</si>
  <si>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</si>
  <si>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</si>
  <si>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</si>
  <si>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</si>
  <si>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</si>
  <si>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</si>
  <si>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</si>
  <si>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</si>
  <si>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</si>
  <si>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</si>
  <si>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</si>
  <si>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</si>
  <si>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</si>
  <si>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</si>
  <si>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</si>
  <si>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</si>
  <si>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</si>
  <si>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</si>
  <si>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</si>
  <si>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</si>
  <si>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</si>
  <si>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</si>
  <si>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</si>
  <si>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</si>
  <si>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</si>
  <si>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</si>
  <si>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</si>
  <si>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</si>
  <si>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</si>
  <si>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</si>
  <si>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</si>
  <si>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</si>
  <si>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</si>
  <si>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</si>
  <si>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</si>
  <si>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</si>
  <si>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</si>
  <si>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</si>
  <si>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</si>
  <si>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</si>
  <si>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</si>
  <si>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</si>
  <si>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</si>
  <si>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</si>
  <si>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</si>
  <si>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</si>
  <si>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</si>
  <si>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</si>
  <si>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</si>
  <si>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</si>
  <si>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</si>
  <si>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</si>
  <si>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</si>
  <si>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</si>
  <si>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</si>
  <si>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</si>
  <si>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</si>
  <si>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</si>
  <si>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</si>
  <si>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</si>
  <si>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</si>
  <si>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</si>
  <si>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</si>
  <si>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</si>
  <si>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</si>
  <si>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</si>
  <si>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</si>
  <si>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</si>
  <si>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</si>
  <si>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</si>
  <si>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</si>
  <si>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</si>
  <si>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</si>
  <si>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</si>
  <si>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</si>
  <si>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</si>
  <si>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</si>
  <si>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</si>
  <si>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</si>
  <si>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</si>
  <si>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</si>
  <si>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</si>
  <si>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</si>
  <si>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</si>
  <si>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</si>
  <si>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</si>
  <si>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</si>
  <si>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</si>
  <si>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</si>
  <si>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</si>
  <si>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</si>
  <si>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</si>
  <si>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</si>
  <si>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від "    "                  2020 р. №</t>
  </si>
  <si>
    <t>Утилізація відходів</t>
  </si>
  <si>
    <t xml:space="preserve">С. ЯМЧУК </t>
  </si>
  <si>
    <t>Начальник фінансового управління</t>
  </si>
  <si>
    <t>Затвердженно на 2020 рік з урахуванням змін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</si>
  <si>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</si>
  <si>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</si>
  <si>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</si>
  <si>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</si>
  <si>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</si>
  <si>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</si>
  <si>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</si>
  <si>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</si>
  <si>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</si>
  <si>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</si>
  <si>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</si>
  <si>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</si>
  <si>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</si>
  <si>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</si>
  <si>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</si>
  <si>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</si>
  <si>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Будівництвоˈ установ та закладів культури</t>
  </si>
  <si>
    <t>Розроблення схем планування та забудови територій (містобудівної документації)</t>
  </si>
  <si>
    <t>Збереження природно-заповідного фонду</t>
  </si>
  <si>
    <t>Інші субвенції з місцевого бюджету</t>
  </si>
  <si>
    <t>за 9-ть місяців 2020 року</t>
  </si>
  <si>
    <t>Затверджено на 9-ть місяців 2020 року з урахуванням змін</t>
  </si>
  <si>
    <t>Виконано за 9-ть місяців 2020 року</t>
  </si>
  <si>
    <t>Виконано за 9-ть місяців 2020 року разом по загальному та спеціальному фондах</t>
  </si>
  <si>
    <t>Проведення місцевих виборів</t>
  </si>
  <si>
    <t>0191</t>
  </si>
  <si>
    <t>Заходи із запобігання та ліквідації надзвичайних ситуацій та наслідків стихійного лиха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</si>
  <si>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</si>
  <si>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 xml:space="preserve">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</si>
  <si>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</si>
  <si>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</si>
  <si>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</t>
  </si>
  <si>
    <t>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</t>
  </si>
  <si>
    <t>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</si>
  <si>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</t>
  </si>
  <si>
    <t xml:space="preserve">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</t>
  </si>
  <si>
    <t xml:space="preserve">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</si>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</sst>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  <numFmt numFmtId="184" formatCode="0.0%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 style="double">
        <color theme="0" tint="-0.4999699890613556"/>
      </left>
      <right style="double">
        <color theme="0" tint="-0.4999699890613556"/>
      </right>
      <top/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0" fontId="54" fillId="36" borderId="0" xfId="0" applyNumberFormat="1" applyFont="1" applyFill="1" applyBorder="1" applyAlignment="1">
      <alignment horizontal="center" vertical="center" wrapText="1"/>
    </xf>
    <xf numFmtId="180" fontId="4" fillId="37" borderId="0" xfId="42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42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84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84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4" fontId="3" fillId="0" borderId="11" xfId="42" applyNumberFormat="1" applyFont="1" applyFill="1" applyBorder="1" applyAlignment="1">
      <alignment horizontal="center" vertical="center" wrapText="1"/>
      <protection/>
    </xf>
    <xf numFmtId="180" fontId="3" fillId="0" borderId="11" xfId="42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0" fontId="3" fillId="0" borderId="11" xfId="55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84" fontId="3" fillId="0" borderId="11" xfId="42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4" fontId="3" fillId="0" borderId="11" xfId="42" applyNumberFormat="1" applyFont="1" applyFill="1" applyBorder="1" applyAlignment="1">
      <alignment horizontal="center" vertical="center" wrapText="1"/>
      <protection/>
    </xf>
    <xf numFmtId="184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2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2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/>
    </xf>
    <xf numFmtId="184" fontId="53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view="pageBreakPreview" zoomScale="70" zoomScaleNormal="115" zoomScaleSheetLayoutView="70" workbookViewId="0" topLeftCell="A124">
      <selection activeCell="L58" sqref="L1:L16384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7109375" style="0" customWidth="1"/>
    <col min="11" max="11" width="10.57421875" style="5" hidden="1" customWidth="1"/>
    <col min="12" max="12" width="11.28125" style="0" hidden="1" customWidth="1"/>
    <col min="13" max="13" width="7.57421875" style="0" customWidth="1"/>
    <col min="14" max="14" width="9.5742187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6" t="s">
        <v>140</v>
      </c>
      <c r="J1" s="97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6" t="s">
        <v>187</v>
      </c>
      <c r="J2" s="97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98" t="s">
        <v>149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0.25">
      <c r="A5" s="98" t="s">
        <v>212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102" t="s">
        <v>137</v>
      </c>
      <c r="B7" s="102" t="s">
        <v>206</v>
      </c>
      <c r="C7" s="104" t="s">
        <v>0</v>
      </c>
      <c r="D7" s="105"/>
      <c r="E7" s="105"/>
      <c r="F7" s="105"/>
      <c r="G7" s="100" t="s">
        <v>138</v>
      </c>
      <c r="H7" s="101"/>
      <c r="I7" s="101"/>
      <c r="J7" s="102" t="s">
        <v>215</v>
      </c>
    </row>
    <row r="8" spans="1:11" s="1" customFormat="1" ht="86.25" customHeight="1" thickBot="1" thickTop="1">
      <c r="A8" s="103"/>
      <c r="B8" s="106"/>
      <c r="C8" s="54" t="s">
        <v>191</v>
      </c>
      <c r="D8" s="54" t="s">
        <v>213</v>
      </c>
      <c r="E8" s="54" t="s">
        <v>214</v>
      </c>
      <c r="F8" s="54" t="s">
        <v>136</v>
      </c>
      <c r="G8" s="54" t="s">
        <v>191</v>
      </c>
      <c r="H8" s="76" t="s">
        <v>214</v>
      </c>
      <c r="I8" s="54" t="s">
        <v>136</v>
      </c>
      <c r="J8" s="102"/>
      <c r="K8" s="20"/>
    </row>
    <row r="9" spans="1:11" ht="21.75" thickBot="1" thickTop="1">
      <c r="A9" s="55" t="s">
        <v>1</v>
      </c>
      <c r="B9" s="56" t="s">
        <v>2</v>
      </c>
      <c r="C9" s="57">
        <f>C10+C11+C13+C12</f>
        <v>176515682</v>
      </c>
      <c r="D9" s="57">
        <f>D10+D11+D13+D12</f>
        <v>124195140</v>
      </c>
      <c r="E9" s="57">
        <f>E10+E11+E13+E12</f>
        <v>118037305.79</v>
      </c>
      <c r="F9" s="58">
        <f aca="true" t="shared" si="0" ref="F9:F27">E9/D9</f>
        <v>0.9504180742499264</v>
      </c>
      <c r="G9" s="57">
        <f>G10+G11+G13+G12</f>
        <v>1650499.76</v>
      </c>
      <c r="H9" s="57">
        <f>H10+H11+H13+H12</f>
        <v>1266640.1</v>
      </c>
      <c r="I9" s="58">
        <f>H9/G9</f>
        <v>0.767428224285231</v>
      </c>
      <c r="J9" s="57">
        <f>J10+J11+J13+J12</f>
        <v>119303945.89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85960700</v>
      </c>
      <c r="D10" s="61">
        <v>62300450</v>
      </c>
      <c r="E10" s="61">
        <v>61677548.42</v>
      </c>
      <c r="F10" s="77">
        <f>E10/D10</f>
        <v>0.990001651994488</v>
      </c>
      <c r="G10" s="71">
        <v>614499.76</v>
      </c>
      <c r="H10" s="71">
        <v>341483</v>
      </c>
      <c r="I10" s="77">
        <f>H10/G10</f>
        <v>0.5557089233037292</v>
      </c>
      <c r="J10" s="81">
        <f aca="true" t="shared" si="1" ref="J10:J69">H10+E10</f>
        <v>62019031.42</v>
      </c>
    </row>
    <row r="11" spans="1:10" ht="62.25" thickBot="1" thickTop="1">
      <c r="A11" s="62" t="s">
        <v>5</v>
      </c>
      <c r="B11" s="60" t="s">
        <v>154</v>
      </c>
      <c r="C11" s="78">
        <v>80925397</v>
      </c>
      <c r="D11" s="78">
        <v>58428217</v>
      </c>
      <c r="E11" s="78">
        <v>54422553.01</v>
      </c>
      <c r="F11" s="77">
        <f t="shared" si="0"/>
        <v>0.9314429877262899</v>
      </c>
      <c r="G11" s="81">
        <v>966000</v>
      </c>
      <c r="H11" s="81">
        <v>855157.1</v>
      </c>
      <c r="I11" s="77">
        <f>H11/G11</f>
        <v>0.8852557971014493</v>
      </c>
      <c r="J11" s="81">
        <f t="shared" si="1"/>
        <v>55277710.11</v>
      </c>
    </row>
    <row r="12" spans="1:10" ht="42" thickBot="1" thickTop="1">
      <c r="A12" s="62" t="s">
        <v>6</v>
      </c>
      <c r="B12" s="60" t="s">
        <v>7</v>
      </c>
      <c r="C12" s="78">
        <v>2861600</v>
      </c>
      <c r="D12" s="78">
        <v>2392224</v>
      </c>
      <c r="E12" s="78">
        <v>1937204.36</v>
      </c>
      <c r="F12" s="77">
        <f>E12/D12</f>
        <v>0.809792210094038</v>
      </c>
      <c r="G12" s="81">
        <v>70000</v>
      </c>
      <c r="H12" s="81">
        <v>70000</v>
      </c>
      <c r="I12" s="77">
        <f>H12/G12</f>
        <v>1</v>
      </c>
      <c r="J12" s="81">
        <f>H12+E12</f>
        <v>2007204.36</v>
      </c>
    </row>
    <row r="13" spans="1:10" ht="21.75" thickBot="1" thickTop="1">
      <c r="A13" s="62" t="s">
        <v>217</v>
      </c>
      <c r="B13" s="60" t="s">
        <v>216</v>
      </c>
      <c r="C13" s="78">
        <v>6767985</v>
      </c>
      <c r="D13" s="78">
        <v>1074249</v>
      </c>
      <c r="E13" s="78">
        <v>0</v>
      </c>
      <c r="F13" s="77">
        <f t="shared" si="0"/>
        <v>0</v>
      </c>
      <c r="G13" s="81"/>
      <c r="H13" s="81"/>
      <c r="I13" s="77"/>
      <c r="J13" s="81">
        <f t="shared" si="1"/>
        <v>0</v>
      </c>
    </row>
    <row r="14" spans="1:11" ht="21.75" thickBot="1" thickTop="1">
      <c r="A14" s="55" t="s">
        <v>8</v>
      </c>
      <c r="B14" s="56" t="s">
        <v>9</v>
      </c>
      <c r="C14" s="57">
        <f>SUM(C15:C24)</f>
        <v>1208949104.52</v>
      </c>
      <c r="D14" s="57">
        <f>SUM(D15:D24)</f>
        <v>866731476.82</v>
      </c>
      <c r="E14" s="57">
        <f>SUM(E15:E24)</f>
        <v>849094711.69</v>
      </c>
      <c r="F14" s="58">
        <f t="shared" si="0"/>
        <v>0.9796514080754186</v>
      </c>
      <c r="G14" s="57">
        <f>SUM(G15:G24)</f>
        <v>190852346.91000003</v>
      </c>
      <c r="H14" s="57">
        <f>SUM(H15:H24)</f>
        <v>90508995.22000001</v>
      </c>
      <c r="I14" s="58">
        <f aca="true" t="shared" si="2" ref="I14:I22">H14/G14</f>
        <v>0.4742356941656118</v>
      </c>
      <c r="J14" s="57">
        <f>J15+J16+J17+J18+J19+J20+J21+J22+J23+J24</f>
        <v>939603706.91</v>
      </c>
      <c r="K14" s="3" t="b">
        <f>J14=E14+H14</f>
        <v>1</v>
      </c>
    </row>
    <row r="15" spans="1:10" ht="21.75" thickBot="1" thickTop="1">
      <c r="A15" s="62" t="s">
        <v>10</v>
      </c>
      <c r="B15" s="60" t="s">
        <v>192</v>
      </c>
      <c r="C15" s="78">
        <v>327506166.57</v>
      </c>
      <c r="D15" s="78">
        <v>226037956.57</v>
      </c>
      <c r="E15" s="78">
        <v>221088637.06</v>
      </c>
      <c r="F15" s="77">
        <f t="shared" si="0"/>
        <v>0.9781040335654102</v>
      </c>
      <c r="G15" s="81">
        <v>61294365.88</v>
      </c>
      <c r="H15" s="81">
        <v>21596400.65</v>
      </c>
      <c r="I15" s="77">
        <f t="shared" si="2"/>
        <v>0.3523390827189678</v>
      </c>
      <c r="J15" s="81">
        <f t="shared" si="1"/>
        <v>242685037.71</v>
      </c>
    </row>
    <row r="16" spans="1:10" ht="82.5" thickBot="1" thickTop="1">
      <c r="A16" s="62" t="s">
        <v>11</v>
      </c>
      <c r="B16" s="60" t="s">
        <v>193</v>
      </c>
      <c r="C16" s="78">
        <v>645026666.95</v>
      </c>
      <c r="D16" s="78">
        <v>467621469.85</v>
      </c>
      <c r="E16" s="78">
        <v>459661665.93</v>
      </c>
      <c r="F16" s="77">
        <f t="shared" si="0"/>
        <v>0.9829781042291464</v>
      </c>
      <c r="G16" s="81">
        <v>85610433.29</v>
      </c>
      <c r="H16" s="81">
        <v>45996653.21</v>
      </c>
      <c r="I16" s="77">
        <f t="shared" si="2"/>
        <v>0.5372785937689301</v>
      </c>
      <c r="J16" s="81">
        <f t="shared" si="1"/>
        <v>505658319.14</v>
      </c>
    </row>
    <row r="17" spans="1:10" ht="82.5" thickBot="1" thickTop="1">
      <c r="A17" s="62">
        <v>1030</v>
      </c>
      <c r="B17" s="60" t="s">
        <v>194</v>
      </c>
      <c r="C17" s="78">
        <v>19540399</v>
      </c>
      <c r="D17" s="78">
        <v>14562383.4</v>
      </c>
      <c r="E17" s="78">
        <v>13673058.94</v>
      </c>
      <c r="F17" s="77">
        <f t="shared" si="0"/>
        <v>0.9389300202053462</v>
      </c>
      <c r="G17" s="81">
        <v>120951</v>
      </c>
      <c r="H17" s="81">
        <v>46336.45</v>
      </c>
      <c r="I17" s="77">
        <f t="shared" si="2"/>
        <v>0.38310100784615253</v>
      </c>
      <c r="J17" s="81">
        <f t="shared" si="1"/>
        <v>13719395.389999999</v>
      </c>
    </row>
    <row r="18" spans="1:10" ht="62.25" thickBot="1" thickTop="1">
      <c r="A18" s="62" t="s">
        <v>12</v>
      </c>
      <c r="B18" s="60" t="s">
        <v>195</v>
      </c>
      <c r="C18" s="78">
        <v>33162848</v>
      </c>
      <c r="D18" s="78">
        <v>24962951</v>
      </c>
      <c r="E18" s="78">
        <v>24613250.22</v>
      </c>
      <c r="F18" s="77">
        <f t="shared" si="0"/>
        <v>0.9859912083310983</v>
      </c>
      <c r="G18" s="81">
        <v>12632353.4</v>
      </c>
      <c r="H18" s="81">
        <v>5921319.12</v>
      </c>
      <c r="I18" s="77">
        <f t="shared" si="2"/>
        <v>0.4687423580154114</v>
      </c>
      <c r="J18" s="81">
        <f t="shared" si="1"/>
        <v>30534569.34</v>
      </c>
    </row>
    <row r="19" spans="1:13" ht="42" thickBot="1" thickTop="1">
      <c r="A19" s="62" t="s">
        <v>13</v>
      </c>
      <c r="B19" s="60" t="s">
        <v>196</v>
      </c>
      <c r="C19" s="78">
        <v>55158617</v>
      </c>
      <c r="D19" s="78">
        <v>38567771</v>
      </c>
      <c r="E19" s="78">
        <v>38338466.76</v>
      </c>
      <c r="F19" s="77">
        <f t="shared" si="0"/>
        <v>0.9940545114728045</v>
      </c>
      <c r="G19" s="81">
        <v>8934101.77</v>
      </c>
      <c r="H19" s="81">
        <v>4434914.3</v>
      </c>
      <c r="I19" s="77">
        <f t="shared" si="2"/>
        <v>0.49640293049851836</v>
      </c>
      <c r="J19" s="81">
        <f t="shared" si="1"/>
        <v>42773381.059999995</v>
      </c>
      <c r="M19" s="52"/>
    </row>
    <row r="20" spans="1:10" ht="62.25" thickBot="1" thickTop="1">
      <c r="A20" s="62" t="s">
        <v>14</v>
      </c>
      <c r="B20" s="60" t="s">
        <v>197</v>
      </c>
      <c r="C20" s="78">
        <v>98915700</v>
      </c>
      <c r="D20" s="78">
        <v>75319972</v>
      </c>
      <c r="E20" s="78">
        <v>74614866.43</v>
      </c>
      <c r="F20" s="77">
        <f t="shared" si="0"/>
        <v>0.990638531172051</v>
      </c>
      <c r="G20" s="81">
        <v>21623541.08</v>
      </c>
      <c r="H20" s="81">
        <v>12429632.98</v>
      </c>
      <c r="I20" s="77">
        <f t="shared" si="2"/>
        <v>0.5748194957530056</v>
      </c>
      <c r="J20" s="81">
        <f t="shared" si="1"/>
        <v>87044499.41000001</v>
      </c>
    </row>
    <row r="21" spans="1:10" ht="42" thickBot="1" thickTop="1">
      <c r="A21" s="62" t="s">
        <v>15</v>
      </c>
      <c r="B21" s="60" t="s">
        <v>198</v>
      </c>
      <c r="C21" s="78">
        <v>5193490</v>
      </c>
      <c r="D21" s="78">
        <v>4001602</v>
      </c>
      <c r="E21" s="78">
        <v>3294691.31</v>
      </c>
      <c r="F21" s="77">
        <f t="shared" si="0"/>
        <v>0.8233430785970219</v>
      </c>
      <c r="G21" s="81">
        <v>63500</v>
      </c>
      <c r="H21" s="81">
        <v>25523.51</v>
      </c>
      <c r="I21" s="77">
        <f t="shared" si="2"/>
        <v>0.4019450393700787</v>
      </c>
      <c r="J21" s="81">
        <f t="shared" si="1"/>
        <v>3320214.82</v>
      </c>
    </row>
    <row r="22" spans="1:11" s="9" customFormat="1" ht="42" thickBot="1" thickTop="1">
      <c r="A22" s="62" t="s">
        <v>16</v>
      </c>
      <c r="B22" s="60" t="s">
        <v>17</v>
      </c>
      <c r="C22" s="78">
        <v>20190430</v>
      </c>
      <c r="D22" s="78">
        <v>12882855</v>
      </c>
      <c r="E22" s="78">
        <v>12734255.25</v>
      </c>
      <c r="F22" s="77">
        <f t="shared" si="0"/>
        <v>0.9884653091259663</v>
      </c>
      <c r="G22" s="81">
        <v>573100.49</v>
      </c>
      <c r="H22" s="81">
        <v>58215</v>
      </c>
      <c r="I22" s="77">
        <f t="shared" si="2"/>
        <v>0.10157904419170886</v>
      </c>
      <c r="J22" s="81">
        <f t="shared" si="1"/>
        <v>12792470.25</v>
      </c>
      <c r="K22" s="21"/>
    </row>
    <row r="23" spans="1:11" s="9" customFormat="1" ht="21.75" thickBot="1" thickTop="1">
      <c r="A23" s="62" t="s">
        <v>18</v>
      </c>
      <c r="B23" s="60" t="s">
        <v>19</v>
      </c>
      <c r="C23" s="78">
        <v>156200</v>
      </c>
      <c r="D23" s="78">
        <v>65930</v>
      </c>
      <c r="E23" s="78">
        <v>64105.74</v>
      </c>
      <c r="F23" s="77">
        <f t="shared" si="0"/>
        <v>0.9723303503716062</v>
      </c>
      <c r="G23" s="81"/>
      <c r="H23" s="81"/>
      <c r="I23" s="77"/>
      <c r="J23" s="81">
        <f t="shared" si="1"/>
        <v>64105.74</v>
      </c>
      <c r="K23" s="21"/>
    </row>
    <row r="24" spans="1:11" s="9" customFormat="1" ht="51.75" customHeight="1" thickBot="1" thickTop="1">
      <c r="A24" s="62">
        <v>1170</v>
      </c>
      <c r="B24" s="60" t="s">
        <v>184</v>
      </c>
      <c r="C24" s="78">
        <v>4098587</v>
      </c>
      <c r="D24" s="78">
        <v>2708586</v>
      </c>
      <c r="E24" s="78">
        <v>1011714.05</v>
      </c>
      <c r="F24" s="77">
        <f t="shared" si="0"/>
        <v>0.3735211102767274</v>
      </c>
      <c r="G24" s="81"/>
      <c r="H24" s="81"/>
      <c r="I24" s="77"/>
      <c r="J24" s="81">
        <f t="shared" si="1"/>
        <v>1011714.05</v>
      </c>
      <c r="K24" s="21"/>
    </row>
    <row r="25" spans="1:11" ht="21.75" thickBot="1" thickTop="1">
      <c r="A25" s="55" t="s">
        <v>20</v>
      </c>
      <c r="B25" s="56" t="s">
        <v>21</v>
      </c>
      <c r="C25" s="57">
        <f>SUM(C26:C34)</f>
        <v>163450683.13</v>
      </c>
      <c r="D25" s="57">
        <f>SUM(D26:D34)</f>
        <v>143877305.13</v>
      </c>
      <c r="E25" s="57">
        <f>SUM(E26:E34)</f>
        <v>140745232.81</v>
      </c>
      <c r="F25" s="58">
        <f t="shared" si="0"/>
        <v>0.9782309495081937</v>
      </c>
      <c r="G25" s="57">
        <f>SUM(G26:G34)</f>
        <v>10146293.16</v>
      </c>
      <c r="H25" s="57">
        <f>SUM(H26:H34)</f>
        <v>10064417.93</v>
      </c>
      <c r="I25" s="58">
        <f>H25/G25</f>
        <v>0.9919305278579197</v>
      </c>
      <c r="J25" s="57">
        <f>J26+J28+J29+J30+J31+J32+J33+J34+J27</f>
        <v>150809650.74</v>
      </c>
      <c r="K25" s="3" t="b">
        <f>J25=E25+H25</f>
        <v>1</v>
      </c>
    </row>
    <row r="26" spans="1:10" ht="42" thickBot="1" thickTop="1">
      <c r="A26" s="62" t="s">
        <v>22</v>
      </c>
      <c r="B26" s="60" t="s">
        <v>23</v>
      </c>
      <c r="C26" s="78">
        <v>69155363</v>
      </c>
      <c r="D26" s="78">
        <v>64085010</v>
      </c>
      <c r="E26" s="78">
        <v>63524012.12</v>
      </c>
      <c r="F26" s="77">
        <f t="shared" si="0"/>
        <v>0.9912460358514417</v>
      </c>
      <c r="G26" s="81">
        <v>10087110</v>
      </c>
      <c r="H26" s="81">
        <v>10037107.01</v>
      </c>
      <c r="I26" s="77">
        <f>H26/G26</f>
        <v>0.9950428824509696</v>
      </c>
      <c r="J26" s="81">
        <f t="shared" si="1"/>
        <v>73561119.13</v>
      </c>
    </row>
    <row r="27" spans="1:12" ht="42" thickBot="1" thickTop="1">
      <c r="A27" s="62">
        <v>2020</v>
      </c>
      <c r="B27" s="60" t="s">
        <v>199</v>
      </c>
      <c r="C27" s="78">
        <v>7981320</v>
      </c>
      <c r="D27" s="78">
        <v>7714320</v>
      </c>
      <c r="E27" s="78">
        <v>7694551.03</v>
      </c>
      <c r="F27" s="77">
        <f t="shared" si="0"/>
        <v>0.9974373671302202</v>
      </c>
      <c r="G27" s="81"/>
      <c r="H27" s="81"/>
      <c r="I27" s="77"/>
      <c r="J27" s="81">
        <f t="shared" si="1"/>
        <v>7694551.03</v>
      </c>
      <c r="K27" s="84"/>
      <c r="L27" s="85"/>
    </row>
    <row r="28" spans="1:10" ht="42" thickBot="1" thickTop="1">
      <c r="A28" s="62" t="s">
        <v>24</v>
      </c>
      <c r="B28" s="60" t="s">
        <v>25</v>
      </c>
      <c r="C28" s="78">
        <v>21488069.4</v>
      </c>
      <c r="D28" s="78">
        <v>19505549.4</v>
      </c>
      <c r="E28" s="78">
        <v>19496908.4</v>
      </c>
      <c r="F28" s="77">
        <f aca="true" t="shared" si="3" ref="F28:F47">E28/D28</f>
        <v>0.9995569978664636</v>
      </c>
      <c r="G28" s="81"/>
      <c r="H28" s="81"/>
      <c r="I28" s="77"/>
      <c r="J28" s="81">
        <f t="shared" si="1"/>
        <v>19496908.4</v>
      </c>
    </row>
    <row r="29" spans="1:10" ht="62.25" thickBot="1" thickTop="1">
      <c r="A29" s="62" t="s">
        <v>26</v>
      </c>
      <c r="B29" s="60" t="s">
        <v>27</v>
      </c>
      <c r="C29" s="78">
        <v>25983998</v>
      </c>
      <c r="D29" s="78">
        <v>22973924</v>
      </c>
      <c r="E29" s="78">
        <v>21676784.85</v>
      </c>
      <c r="F29" s="77">
        <f t="shared" si="3"/>
        <v>0.9435386331912651</v>
      </c>
      <c r="G29" s="81"/>
      <c r="H29" s="81"/>
      <c r="I29" s="77"/>
      <c r="J29" s="81">
        <f t="shared" si="1"/>
        <v>21676784.85</v>
      </c>
    </row>
    <row r="30" spans="1:10" ht="21.75" thickBot="1" thickTop="1">
      <c r="A30" s="62" t="s">
        <v>28</v>
      </c>
      <c r="B30" s="60" t="s">
        <v>29</v>
      </c>
      <c r="C30" s="78">
        <v>7553822</v>
      </c>
      <c r="D30" s="78">
        <v>5988782</v>
      </c>
      <c r="E30" s="78">
        <v>5727327.64</v>
      </c>
      <c r="F30" s="77">
        <f t="shared" si="3"/>
        <v>0.9563426486387382</v>
      </c>
      <c r="G30" s="81"/>
      <c r="H30" s="81"/>
      <c r="I30" s="77"/>
      <c r="J30" s="81">
        <f t="shared" si="1"/>
        <v>5727327.64</v>
      </c>
    </row>
    <row r="31" spans="1:11" s="9" customFormat="1" ht="62.25" thickBot="1" thickTop="1">
      <c r="A31" s="62" t="s">
        <v>30</v>
      </c>
      <c r="B31" s="60" t="s">
        <v>31</v>
      </c>
      <c r="C31" s="78">
        <v>8797443</v>
      </c>
      <c r="D31" s="78">
        <v>6529700</v>
      </c>
      <c r="E31" s="78">
        <v>6093720.85</v>
      </c>
      <c r="F31" s="77">
        <f t="shared" si="3"/>
        <v>0.9332313659126759</v>
      </c>
      <c r="G31" s="81"/>
      <c r="H31" s="81"/>
      <c r="I31" s="77"/>
      <c r="J31" s="81">
        <f t="shared" si="1"/>
        <v>6093720.85</v>
      </c>
      <c r="K31" s="21"/>
    </row>
    <row r="32" spans="1:11" s="9" customFormat="1" ht="62.25" thickBot="1" thickTop="1">
      <c r="A32" s="60" t="s">
        <v>153</v>
      </c>
      <c r="B32" s="63" t="s">
        <v>146</v>
      </c>
      <c r="C32" s="78">
        <v>12685096.69</v>
      </c>
      <c r="D32" s="78">
        <v>8987396.69</v>
      </c>
      <c r="E32" s="78">
        <v>8889816.26</v>
      </c>
      <c r="F32" s="77">
        <f t="shared" si="3"/>
        <v>0.9891425255426218</v>
      </c>
      <c r="G32" s="81"/>
      <c r="H32" s="81"/>
      <c r="I32" s="77"/>
      <c r="J32" s="81">
        <f t="shared" si="1"/>
        <v>8889816.26</v>
      </c>
      <c r="K32" s="21"/>
    </row>
    <row r="33" spans="1:11" s="9" customFormat="1" ht="42" thickBot="1" thickTop="1">
      <c r="A33" s="62" t="s">
        <v>32</v>
      </c>
      <c r="B33" s="63" t="s">
        <v>155</v>
      </c>
      <c r="C33" s="78">
        <v>5479271.04</v>
      </c>
      <c r="D33" s="78">
        <v>4771223.04</v>
      </c>
      <c r="E33" s="78">
        <v>4370892.83</v>
      </c>
      <c r="F33" s="77">
        <f t="shared" si="3"/>
        <v>0.9160948447297907</v>
      </c>
      <c r="G33" s="81">
        <v>59183.16</v>
      </c>
      <c r="H33" s="81">
        <v>27310.92</v>
      </c>
      <c r="I33" s="77">
        <f>H33/G33</f>
        <v>0.4614643760150691</v>
      </c>
      <c r="J33" s="81">
        <f>H33+E33</f>
        <v>4398203.75</v>
      </c>
      <c r="K33" s="21"/>
    </row>
    <row r="34" spans="1:11" s="9" customFormat="1" ht="42" thickBot="1" thickTop="1">
      <c r="A34" s="62" t="s">
        <v>33</v>
      </c>
      <c r="B34" s="63" t="s">
        <v>156</v>
      </c>
      <c r="C34" s="78">
        <v>4326300</v>
      </c>
      <c r="D34" s="78">
        <v>3321400</v>
      </c>
      <c r="E34" s="78">
        <v>3271218.83</v>
      </c>
      <c r="F34" s="77">
        <f t="shared" si="3"/>
        <v>0.9848915607876197</v>
      </c>
      <c r="G34" s="81"/>
      <c r="H34" s="81"/>
      <c r="I34" s="77"/>
      <c r="J34" s="81">
        <f t="shared" si="1"/>
        <v>3271218.83</v>
      </c>
      <c r="K34" s="21"/>
    </row>
    <row r="35" spans="1:11" ht="42" thickBot="1" thickTop="1">
      <c r="A35" s="55" t="s">
        <v>34</v>
      </c>
      <c r="B35" s="56" t="s">
        <v>35</v>
      </c>
      <c r="C35" s="57">
        <f>SUM(C36:C65)</f>
        <v>171322877</v>
      </c>
      <c r="D35" s="57">
        <f>SUM(D36:D65)</f>
        <v>119341220.44</v>
      </c>
      <c r="E35" s="57">
        <f>SUM(E36:E65)</f>
        <v>114521474.14999998</v>
      </c>
      <c r="F35" s="58">
        <f t="shared" si="3"/>
        <v>0.9596137338613594</v>
      </c>
      <c r="G35" s="57">
        <f>SUM(G36:G65)</f>
        <v>14166309.850000001</v>
      </c>
      <c r="H35" s="57">
        <f>SUM(H36:H65)</f>
        <v>12404281.290000001</v>
      </c>
      <c r="I35" s="58">
        <f>H35/G35</f>
        <v>0.8756183806046004</v>
      </c>
      <c r="J35" s="57">
        <f>J36+J37+J38+J39+J40+J41+J42+J43+J44+J45+J46+J47+J49+J50+J51+J52+J53+J64+J65+J48+J54+J57+J61</f>
        <v>126925755.44</v>
      </c>
      <c r="K35" s="3" t="b">
        <f>J35=E35+H35</f>
        <v>1</v>
      </c>
    </row>
    <row r="36" spans="1:11" s="9" customFormat="1" ht="42" thickBot="1" thickTop="1">
      <c r="A36" s="62" t="s">
        <v>36</v>
      </c>
      <c r="B36" s="64" t="s">
        <v>37</v>
      </c>
      <c r="C36" s="78">
        <v>270000</v>
      </c>
      <c r="D36" s="78">
        <v>34547.88</v>
      </c>
      <c r="E36" s="78">
        <v>26204.59</v>
      </c>
      <c r="F36" s="77">
        <f t="shared" si="3"/>
        <v>0.7585006663216384</v>
      </c>
      <c r="G36" s="81">
        <v>150000</v>
      </c>
      <c r="H36" s="81">
        <v>39057.1</v>
      </c>
      <c r="I36" s="77">
        <f>H36/G36</f>
        <v>0.26038066666666665</v>
      </c>
      <c r="J36" s="81">
        <f t="shared" si="1"/>
        <v>65261.69</v>
      </c>
      <c r="K36" s="21"/>
    </row>
    <row r="37" spans="1:11" s="9" customFormat="1" ht="42" thickBot="1" thickTop="1">
      <c r="A37" s="62" t="s">
        <v>38</v>
      </c>
      <c r="B37" s="60" t="s">
        <v>157</v>
      </c>
      <c r="C37" s="78">
        <v>1410000</v>
      </c>
      <c r="D37" s="78">
        <v>832642.66</v>
      </c>
      <c r="E37" s="78">
        <v>832642.66</v>
      </c>
      <c r="F37" s="77">
        <f t="shared" si="3"/>
        <v>1</v>
      </c>
      <c r="G37" s="81"/>
      <c r="H37" s="81"/>
      <c r="I37" s="77"/>
      <c r="J37" s="81">
        <f t="shared" si="1"/>
        <v>832642.66</v>
      </c>
      <c r="K37" s="21"/>
    </row>
    <row r="38" spans="1:11" s="9" customFormat="1" ht="62.25" thickBot="1" thickTop="1">
      <c r="A38" s="62" t="s">
        <v>39</v>
      </c>
      <c r="B38" s="60" t="s">
        <v>40</v>
      </c>
      <c r="C38" s="78">
        <v>7900000</v>
      </c>
      <c r="D38" s="78">
        <v>5120000</v>
      </c>
      <c r="E38" s="78">
        <v>5051163.16</v>
      </c>
      <c r="F38" s="77">
        <f t="shared" si="3"/>
        <v>0.9865553046875001</v>
      </c>
      <c r="G38" s="81"/>
      <c r="H38" s="81"/>
      <c r="I38" s="77"/>
      <c r="J38" s="81">
        <f t="shared" si="1"/>
        <v>5051163.16</v>
      </c>
      <c r="K38" s="21"/>
    </row>
    <row r="39" spans="1:11" s="9" customFormat="1" ht="62.25" thickBot="1" thickTop="1">
      <c r="A39" s="62" t="s">
        <v>41</v>
      </c>
      <c r="B39" s="60" t="s">
        <v>42</v>
      </c>
      <c r="C39" s="78">
        <v>600000</v>
      </c>
      <c r="D39" s="78">
        <v>115217.6</v>
      </c>
      <c r="E39" s="78">
        <v>115217.6</v>
      </c>
      <c r="F39" s="77">
        <f t="shared" si="3"/>
        <v>1</v>
      </c>
      <c r="G39" s="81"/>
      <c r="H39" s="81"/>
      <c r="I39" s="77"/>
      <c r="J39" s="81">
        <f t="shared" si="1"/>
        <v>115217.6</v>
      </c>
      <c r="K39" s="21"/>
    </row>
    <row r="40" spans="1:11" s="9" customFormat="1" ht="62.25" thickBot="1" thickTop="1">
      <c r="A40" s="62" t="s">
        <v>43</v>
      </c>
      <c r="B40" s="60" t="s">
        <v>44</v>
      </c>
      <c r="C40" s="78">
        <v>71400000</v>
      </c>
      <c r="D40" s="78">
        <v>44177754.5</v>
      </c>
      <c r="E40" s="78">
        <v>44177754.5</v>
      </c>
      <c r="F40" s="77">
        <f t="shared" si="3"/>
        <v>1</v>
      </c>
      <c r="G40" s="81"/>
      <c r="H40" s="81"/>
      <c r="I40" s="77"/>
      <c r="J40" s="81">
        <f t="shared" si="1"/>
        <v>44177754.5</v>
      </c>
      <c r="K40" s="21"/>
    </row>
    <row r="41" spans="1:10" ht="62.25" thickBot="1" thickTop="1">
      <c r="A41" s="62" t="s">
        <v>45</v>
      </c>
      <c r="B41" s="60" t="s">
        <v>46</v>
      </c>
      <c r="C41" s="78">
        <v>194834</v>
      </c>
      <c r="D41" s="78">
        <v>146125</v>
      </c>
      <c r="E41" s="78">
        <v>146125</v>
      </c>
      <c r="F41" s="77">
        <f t="shared" si="3"/>
        <v>1</v>
      </c>
      <c r="G41" s="81"/>
      <c r="H41" s="81"/>
      <c r="I41" s="77"/>
      <c r="J41" s="81">
        <f t="shared" si="1"/>
        <v>146125</v>
      </c>
    </row>
    <row r="42" spans="1:10" ht="42" thickBot="1" thickTop="1">
      <c r="A42" s="62" t="s">
        <v>47</v>
      </c>
      <c r="B42" s="60" t="s">
        <v>48</v>
      </c>
      <c r="C42" s="78">
        <v>249955</v>
      </c>
      <c r="D42" s="78">
        <v>187467</v>
      </c>
      <c r="E42" s="78">
        <v>126288</v>
      </c>
      <c r="F42" s="77">
        <f t="shared" si="3"/>
        <v>0.6736545632031238</v>
      </c>
      <c r="G42" s="81"/>
      <c r="H42" s="81"/>
      <c r="I42" s="77"/>
      <c r="J42" s="81">
        <f t="shared" si="1"/>
        <v>126288</v>
      </c>
    </row>
    <row r="43" spans="1:11" s="9" customFormat="1" ht="82.5" thickBot="1" thickTop="1">
      <c r="A43" s="62" t="s">
        <v>49</v>
      </c>
      <c r="B43" s="60" t="s">
        <v>158</v>
      </c>
      <c r="C43" s="78">
        <v>21241028</v>
      </c>
      <c r="D43" s="78">
        <v>14004745</v>
      </c>
      <c r="E43" s="78">
        <v>13928735.15</v>
      </c>
      <c r="F43" s="77">
        <f t="shared" si="3"/>
        <v>0.9945725645129562</v>
      </c>
      <c r="G43" s="81">
        <v>390706.75</v>
      </c>
      <c r="H43" s="81">
        <v>214300.56</v>
      </c>
      <c r="I43" s="77">
        <f>H43/G43</f>
        <v>0.5484946446407696</v>
      </c>
      <c r="J43" s="81">
        <f t="shared" si="1"/>
        <v>14143035.71</v>
      </c>
      <c r="K43" s="21"/>
    </row>
    <row r="44" spans="1:11" s="9" customFormat="1" ht="42" thickBot="1" thickTop="1">
      <c r="A44" s="62" t="s">
        <v>50</v>
      </c>
      <c r="B44" s="60" t="s">
        <v>159</v>
      </c>
      <c r="C44" s="78">
        <v>6011260</v>
      </c>
      <c r="D44" s="78">
        <v>4034116</v>
      </c>
      <c r="E44" s="78">
        <v>3761173.09</v>
      </c>
      <c r="F44" s="77">
        <f t="shared" si="3"/>
        <v>0.9323413332685525</v>
      </c>
      <c r="G44" s="81">
        <v>101132.71</v>
      </c>
      <c r="H44" s="81">
        <v>97789.69</v>
      </c>
      <c r="I44" s="77">
        <f>H44/G44</f>
        <v>0.9669442260570293</v>
      </c>
      <c r="J44" s="81">
        <f t="shared" si="1"/>
        <v>3858962.78</v>
      </c>
      <c r="K44" s="21"/>
    </row>
    <row r="45" spans="1:11" s="9" customFormat="1" ht="62.25" thickBot="1" thickTop="1">
      <c r="A45" s="62" t="s">
        <v>51</v>
      </c>
      <c r="B45" s="60" t="s">
        <v>160</v>
      </c>
      <c r="C45" s="78">
        <v>4377637</v>
      </c>
      <c r="D45" s="78">
        <v>2907228</v>
      </c>
      <c r="E45" s="78">
        <v>2829969.85</v>
      </c>
      <c r="F45" s="77">
        <f t="shared" si="3"/>
        <v>0.9734254932877642</v>
      </c>
      <c r="G45" s="81">
        <v>719800</v>
      </c>
      <c r="H45" s="81">
        <v>719800</v>
      </c>
      <c r="I45" s="77">
        <f>H45/G45</f>
        <v>1</v>
      </c>
      <c r="J45" s="81">
        <f t="shared" si="1"/>
        <v>3549769.85</v>
      </c>
      <c r="K45" s="21"/>
    </row>
    <row r="46" spans="1:12" s="9" customFormat="1" ht="42" thickBot="1" thickTop="1">
      <c r="A46" s="62" t="s">
        <v>52</v>
      </c>
      <c r="B46" s="60" t="s">
        <v>53</v>
      </c>
      <c r="C46" s="78">
        <v>3687024</v>
      </c>
      <c r="D46" s="78">
        <v>2413886</v>
      </c>
      <c r="E46" s="78">
        <v>2390250.06</v>
      </c>
      <c r="F46" s="77">
        <f t="shared" si="3"/>
        <v>0.9902083445531397</v>
      </c>
      <c r="G46" s="81">
        <v>475000</v>
      </c>
      <c r="H46" s="81">
        <v>312992.86</v>
      </c>
      <c r="I46" s="77">
        <f>H46/G46</f>
        <v>0.6589323368421053</v>
      </c>
      <c r="J46" s="81">
        <f t="shared" si="1"/>
        <v>2703242.92</v>
      </c>
      <c r="K46" s="34"/>
      <c r="L46" s="35"/>
    </row>
    <row r="47" spans="1:11" s="9" customFormat="1" ht="21.75" thickBot="1" thickTop="1">
      <c r="A47" s="62" t="s">
        <v>54</v>
      </c>
      <c r="B47" s="60" t="s">
        <v>55</v>
      </c>
      <c r="C47" s="78">
        <v>5979882</v>
      </c>
      <c r="D47" s="78">
        <v>4760147</v>
      </c>
      <c r="E47" s="78">
        <v>4112588.35</v>
      </c>
      <c r="F47" s="77">
        <f t="shared" si="3"/>
        <v>0.8639624679658002</v>
      </c>
      <c r="G47" s="81">
        <v>71711</v>
      </c>
      <c r="H47" s="81">
        <v>61177.8</v>
      </c>
      <c r="I47" s="77">
        <f>H47/G47</f>
        <v>0.8531159794173837</v>
      </c>
      <c r="J47" s="81">
        <f t="shared" si="1"/>
        <v>4173766.15</v>
      </c>
      <c r="K47" s="21"/>
    </row>
    <row r="48" spans="1:12" s="9" customFormat="1" ht="116.25" customHeight="1" thickBot="1" thickTop="1">
      <c r="A48" s="62">
        <v>3140</v>
      </c>
      <c r="B48" s="60" t="s">
        <v>185</v>
      </c>
      <c r="C48" s="78">
        <v>2100000</v>
      </c>
      <c r="D48" s="78">
        <v>0</v>
      </c>
      <c r="E48" s="78">
        <v>0</v>
      </c>
      <c r="F48" s="77">
        <v>0</v>
      </c>
      <c r="G48" s="81"/>
      <c r="H48" s="81"/>
      <c r="I48" s="77"/>
      <c r="J48" s="81">
        <f t="shared" si="1"/>
        <v>0</v>
      </c>
      <c r="K48" s="84" t="s">
        <v>200</v>
      </c>
      <c r="L48" s="85"/>
    </row>
    <row r="49" spans="1:10" ht="123" thickBot="1" thickTop="1">
      <c r="A49" s="62" t="s">
        <v>56</v>
      </c>
      <c r="B49" s="60" t="s">
        <v>57</v>
      </c>
      <c r="C49" s="78">
        <v>2208150</v>
      </c>
      <c r="D49" s="78">
        <v>1430300</v>
      </c>
      <c r="E49" s="78">
        <v>858235.69</v>
      </c>
      <c r="F49" s="77">
        <f aca="true" t="shared" si="4" ref="F49:F78">E49/D49</f>
        <v>0.600038935887576</v>
      </c>
      <c r="G49" s="81"/>
      <c r="H49" s="81"/>
      <c r="I49" s="77"/>
      <c r="J49" s="81">
        <f t="shared" si="1"/>
        <v>858235.69</v>
      </c>
    </row>
    <row r="50" spans="1:11" s="9" customFormat="1" ht="82.5" thickBot="1" thickTop="1">
      <c r="A50" s="62" t="s">
        <v>58</v>
      </c>
      <c r="B50" s="60" t="s">
        <v>59</v>
      </c>
      <c r="C50" s="78">
        <v>164029</v>
      </c>
      <c r="D50" s="78">
        <v>164029</v>
      </c>
      <c r="E50" s="78">
        <v>134562.78</v>
      </c>
      <c r="F50" s="77">
        <f t="shared" si="4"/>
        <v>0.8203596924934006</v>
      </c>
      <c r="G50" s="81"/>
      <c r="H50" s="81"/>
      <c r="I50" s="77"/>
      <c r="J50" s="81">
        <f t="shared" si="1"/>
        <v>134562.78</v>
      </c>
      <c r="K50" s="21"/>
    </row>
    <row r="51" spans="1:10" ht="123" thickBot="1" thickTop="1">
      <c r="A51" s="62" t="s">
        <v>60</v>
      </c>
      <c r="B51" s="60" t="s">
        <v>161</v>
      </c>
      <c r="C51" s="78">
        <v>2067840</v>
      </c>
      <c r="D51" s="78">
        <v>1620300</v>
      </c>
      <c r="E51" s="78">
        <v>1620034.52</v>
      </c>
      <c r="F51" s="77">
        <f t="shared" si="4"/>
        <v>0.9998361537986793</v>
      </c>
      <c r="G51" s="81"/>
      <c r="H51" s="81"/>
      <c r="I51" s="77"/>
      <c r="J51" s="81">
        <f t="shared" si="1"/>
        <v>1620034.52</v>
      </c>
    </row>
    <row r="52" spans="1:11" s="9" customFormat="1" ht="62.25" thickBot="1" thickTop="1">
      <c r="A52" s="62" t="s">
        <v>61</v>
      </c>
      <c r="B52" s="60" t="s">
        <v>62</v>
      </c>
      <c r="C52" s="78">
        <v>500000</v>
      </c>
      <c r="D52" s="78">
        <v>375200</v>
      </c>
      <c r="E52" s="78">
        <v>243448.8</v>
      </c>
      <c r="F52" s="77">
        <f t="shared" si="4"/>
        <v>0.6488507462686567</v>
      </c>
      <c r="G52" s="81"/>
      <c r="H52" s="81"/>
      <c r="I52" s="77"/>
      <c r="J52" s="81">
        <f t="shared" si="1"/>
        <v>243448.8</v>
      </c>
      <c r="K52" s="21"/>
    </row>
    <row r="53" spans="1:11" s="9" customFormat="1" ht="21.75" thickBot="1" thickTop="1">
      <c r="A53" s="62">
        <v>3210</v>
      </c>
      <c r="B53" s="60" t="s">
        <v>150</v>
      </c>
      <c r="C53" s="78">
        <v>350000</v>
      </c>
      <c r="D53" s="78">
        <v>269300</v>
      </c>
      <c r="E53" s="78">
        <v>125912.09</v>
      </c>
      <c r="F53" s="77">
        <f t="shared" si="4"/>
        <v>0.46755324916450053</v>
      </c>
      <c r="G53" s="81">
        <v>122619.45</v>
      </c>
      <c r="H53" s="81">
        <v>122619.45</v>
      </c>
      <c r="I53" s="77">
        <f>H53/G53</f>
        <v>1</v>
      </c>
      <c r="J53" s="81">
        <f>H53+E53</f>
        <v>248531.53999999998</v>
      </c>
      <c r="K53" s="21"/>
    </row>
    <row r="54" spans="1:11" s="9" customFormat="1" ht="142.5" thickTop="1">
      <c r="A54" s="113">
        <v>3221</v>
      </c>
      <c r="B54" s="108" t="s">
        <v>219</v>
      </c>
      <c r="C54" s="116"/>
      <c r="D54" s="116"/>
      <c r="E54" s="116"/>
      <c r="F54" s="118"/>
      <c r="G54" s="117">
        <v>4456154.94</v>
      </c>
      <c r="H54" s="117">
        <v>4456154.94</v>
      </c>
      <c r="I54" s="118">
        <f>H54/G54</f>
        <v>1</v>
      </c>
      <c r="J54" s="117">
        <f>H54+E54</f>
        <v>4456154.94</v>
      </c>
      <c r="K54" s="21"/>
    </row>
    <row r="55" spans="1:11" s="9" customFormat="1" ht="141.75">
      <c r="A55" s="114"/>
      <c r="B55" s="109" t="s">
        <v>220</v>
      </c>
      <c r="C55" s="114"/>
      <c r="D55" s="120"/>
      <c r="E55" s="120"/>
      <c r="F55" s="120"/>
      <c r="G55" s="119"/>
      <c r="H55" s="119"/>
      <c r="I55" s="120"/>
      <c r="J55" s="119"/>
      <c r="K55" s="21"/>
    </row>
    <row r="56" spans="1:11" s="9" customFormat="1" ht="122.25" thickBot="1">
      <c r="A56" s="115"/>
      <c r="B56" s="110" t="s">
        <v>221</v>
      </c>
      <c r="C56" s="115"/>
      <c r="D56" s="122"/>
      <c r="E56" s="122"/>
      <c r="F56" s="122"/>
      <c r="G56" s="121"/>
      <c r="H56" s="121"/>
      <c r="I56" s="122"/>
      <c r="J56" s="121"/>
      <c r="K56" s="21"/>
    </row>
    <row r="57" spans="1:11" s="9" customFormat="1" ht="142.5" thickTop="1">
      <c r="A57" s="113">
        <v>3222</v>
      </c>
      <c r="B57" s="111" t="s">
        <v>222</v>
      </c>
      <c r="C57" s="116"/>
      <c r="D57" s="116"/>
      <c r="E57" s="116"/>
      <c r="F57" s="118"/>
      <c r="G57" s="116">
        <v>1917540</v>
      </c>
      <c r="H57" s="116">
        <v>1917540</v>
      </c>
      <c r="I57" s="118">
        <f>H57/G57</f>
        <v>1</v>
      </c>
      <c r="J57" s="116">
        <f>H57+E57</f>
        <v>1917540</v>
      </c>
      <c r="K57" s="21"/>
    </row>
    <row r="58" spans="1:11" s="9" customFormat="1" ht="141.75">
      <c r="A58" s="114"/>
      <c r="B58" s="109" t="s">
        <v>223</v>
      </c>
      <c r="C58" s="114"/>
      <c r="D58" s="120"/>
      <c r="E58" s="120"/>
      <c r="F58" s="120"/>
      <c r="G58" s="120"/>
      <c r="H58" s="120"/>
      <c r="I58" s="120"/>
      <c r="J58" s="120"/>
      <c r="K58" s="21"/>
    </row>
    <row r="59" spans="1:11" s="9" customFormat="1" ht="141.75">
      <c r="A59" s="114"/>
      <c r="B59" s="109" t="s">
        <v>224</v>
      </c>
      <c r="C59" s="114"/>
      <c r="D59" s="120"/>
      <c r="E59" s="120"/>
      <c r="F59" s="120"/>
      <c r="G59" s="120"/>
      <c r="H59" s="120"/>
      <c r="I59" s="120"/>
      <c r="J59" s="120"/>
      <c r="K59" s="21"/>
    </row>
    <row r="60" spans="1:11" s="9" customFormat="1" ht="81.75" thickBot="1">
      <c r="A60" s="115"/>
      <c r="B60" s="112" t="s">
        <v>225</v>
      </c>
      <c r="C60" s="115"/>
      <c r="D60" s="122"/>
      <c r="E60" s="122"/>
      <c r="F60" s="122"/>
      <c r="G60" s="122"/>
      <c r="H60" s="122"/>
      <c r="I60" s="122"/>
      <c r="J60" s="122"/>
      <c r="K60" s="21"/>
    </row>
    <row r="61" spans="1:11" s="9" customFormat="1" ht="142.5" thickTop="1">
      <c r="A61" s="113">
        <v>3224</v>
      </c>
      <c r="B61" s="111" t="s">
        <v>226</v>
      </c>
      <c r="C61" s="116"/>
      <c r="D61" s="116"/>
      <c r="E61" s="116"/>
      <c r="F61" s="118"/>
      <c r="G61" s="116">
        <v>1344563</v>
      </c>
      <c r="H61" s="116">
        <v>1344562.76</v>
      </c>
      <c r="I61" s="118">
        <f>H61/G61</f>
        <v>0.9999998215033434</v>
      </c>
      <c r="J61" s="116">
        <f>H61+E61</f>
        <v>1344562.76</v>
      </c>
      <c r="K61" s="21"/>
    </row>
    <row r="62" spans="1:11" s="9" customFormat="1" ht="120" customHeight="1">
      <c r="A62" s="114"/>
      <c r="B62" s="110" t="s">
        <v>227</v>
      </c>
      <c r="C62" s="114"/>
      <c r="D62" s="120"/>
      <c r="E62" s="120"/>
      <c r="F62" s="120"/>
      <c r="G62" s="120"/>
      <c r="H62" s="120"/>
      <c r="I62" s="120"/>
      <c r="J62" s="120"/>
      <c r="K62" s="21"/>
    </row>
    <row r="63" spans="1:11" s="9" customFormat="1" ht="21" thickBot="1">
      <c r="A63" s="114"/>
      <c r="B63" s="112" t="s">
        <v>228</v>
      </c>
      <c r="C63" s="114"/>
      <c r="D63" s="120"/>
      <c r="E63" s="120"/>
      <c r="F63" s="120"/>
      <c r="G63" s="120"/>
      <c r="H63" s="120"/>
      <c r="I63" s="120"/>
      <c r="J63" s="120"/>
      <c r="K63" s="21"/>
    </row>
    <row r="64" spans="1:14" s="9" customFormat="1" ht="62.25" thickBot="1" thickTop="1">
      <c r="A64" s="62" t="s">
        <v>63</v>
      </c>
      <c r="B64" s="63" t="s">
        <v>64</v>
      </c>
      <c r="C64" s="78">
        <v>6460958</v>
      </c>
      <c r="D64" s="78">
        <v>5080085</v>
      </c>
      <c r="E64" s="78">
        <v>4355061.24</v>
      </c>
      <c r="F64" s="77">
        <f t="shared" si="4"/>
        <v>0.8572811754134035</v>
      </c>
      <c r="G64" s="81">
        <v>3967082</v>
      </c>
      <c r="H64" s="81">
        <v>3075662.41</v>
      </c>
      <c r="I64" s="77">
        <f>H64/G64</f>
        <v>0.7752959001099549</v>
      </c>
      <c r="J64" s="81">
        <f t="shared" si="1"/>
        <v>7430723.65</v>
      </c>
      <c r="K64" s="32"/>
      <c r="L64" s="32"/>
      <c r="M64" s="33"/>
      <c r="N64" s="33"/>
    </row>
    <row r="65" spans="1:11" s="9" customFormat="1" ht="81.75" customHeight="1" thickBot="1" thickTop="1">
      <c r="A65" s="62" t="s">
        <v>65</v>
      </c>
      <c r="B65" s="63" t="s">
        <v>66</v>
      </c>
      <c r="C65" s="78">
        <v>34150280</v>
      </c>
      <c r="D65" s="78">
        <v>31668129.8</v>
      </c>
      <c r="E65" s="78">
        <v>29686107.02</v>
      </c>
      <c r="F65" s="77">
        <f t="shared" si="4"/>
        <v>0.9374126987442118</v>
      </c>
      <c r="G65" s="81">
        <v>450000</v>
      </c>
      <c r="H65" s="81">
        <v>42623.72</v>
      </c>
      <c r="I65" s="77">
        <f>H65/G65</f>
        <v>0.09471937777777778</v>
      </c>
      <c r="J65" s="81">
        <f t="shared" si="1"/>
        <v>29728730.74</v>
      </c>
      <c r="K65" s="21"/>
    </row>
    <row r="66" spans="1:11" ht="21.75" thickBot="1" thickTop="1">
      <c r="A66" s="55" t="s">
        <v>67</v>
      </c>
      <c r="B66" s="56" t="s">
        <v>68</v>
      </c>
      <c r="C66" s="57">
        <f>SUM(C67:C72)</f>
        <v>37473483</v>
      </c>
      <c r="D66" s="57">
        <f>SUM(D67:D72)</f>
        <v>26128199</v>
      </c>
      <c r="E66" s="57">
        <f>SUM(E67:E72)</f>
        <v>25482001.7</v>
      </c>
      <c r="F66" s="58">
        <f t="shared" si="4"/>
        <v>0.9752682035221792</v>
      </c>
      <c r="G66" s="57">
        <f>SUM(G67:G72)</f>
        <v>6944644.18</v>
      </c>
      <c r="H66" s="57">
        <f>SUM(H67:H72)</f>
        <v>6214055.24</v>
      </c>
      <c r="I66" s="58">
        <f>H66/G66</f>
        <v>0.894798218445225</v>
      </c>
      <c r="J66" s="57">
        <f>J67+J68+J69+J70+J71+J72</f>
        <v>31696056.939999998</v>
      </c>
      <c r="K66" s="3" t="b">
        <f>J66=E66+H66</f>
        <v>1</v>
      </c>
    </row>
    <row r="67" spans="1:10" ht="21.75" thickBot="1" thickTop="1">
      <c r="A67" s="62" t="s">
        <v>69</v>
      </c>
      <c r="B67" s="60" t="s">
        <v>70</v>
      </c>
      <c r="C67" s="78">
        <v>796400</v>
      </c>
      <c r="D67" s="78">
        <v>597240</v>
      </c>
      <c r="E67" s="78">
        <v>541167.6</v>
      </c>
      <c r="F67" s="77">
        <f t="shared" si="4"/>
        <v>0.9061141249748844</v>
      </c>
      <c r="G67" s="81"/>
      <c r="H67" s="81"/>
      <c r="I67" s="77"/>
      <c r="J67" s="81">
        <f t="shared" si="1"/>
        <v>541167.6</v>
      </c>
    </row>
    <row r="68" spans="1:10" ht="21.75" thickBot="1" thickTop="1">
      <c r="A68" s="62" t="s">
        <v>71</v>
      </c>
      <c r="B68" s="60" t="s">
        <v>72</v>
      </c>
      <c r="C68" s="78">
        <v>8505945</v>
      </c>
      <c r="D68" s="78">
        <v>6317896</v>
      </c>
      <c r="E68" s="78">
        <v>6112413.67</v>
      </c>
      <c r="F68" s="77">
        <f t="shared" si="4"/>
        <v>0.967476145539591</v>
      </c>
      <c r="G68" s="81">
        <v>249303.18</v>
      </c>
      <c r="H68" s="81">
        <v>204714.04</v>
      </c>
      <c r="I68" s="77">
        <f>H68/G68</f>
        <v>0.821144920814889</v>
      </c>
      <c r="J68" s="81">
        <f t="shared" si="1"/>
        <v>6317127.71</v>
      </c>
    </row>
    <row r="69" spans="1:10" ht="21.75" thickBot="1" thickTop="1">
      <c r="A69" s="62" t="s">
        <v>73</v>
      </c>
      <c r="B69" s="60" t="s">
        <v>162</v>
      </c>
      <c r="C69" s="78">
        <v>1633478</v>
      </c>
      <c r="D69" s="78">
        <v>1333926</v>
      </c>
      <c r="E69" s="78">
        <v>1180892.46</v>
      </c>
      <c r="F69" s="77">
        <f t="shared" si="4"/>
        <v>0.8852758398891692</v>
      </c>
      <c r="G69" s="81">
        <v>5156000</v>
      </c>
      <c r="H69" s="81">
        <v>4878600.48</v>
      </c>
      <c r="I69" s="77">
        <f>H69/G69</f>
        <v>0.9461986966640807</v>
      </c>
      <c r="J69" s="81">
        <f t="shared" si="1"/>
        <v>6059492.94</v>
      </c>
    </row>
    <row r="70" spans="1:10" ht="62.25" thickBot="1" thickTop="1">
      <c r="A70" s="62" t="s">
        <v>74</v>
      </c>
      <c r="B70" s="60" t="s">
        <v>75</v>
      </c>
      <c r="C70" s="78">
        <v>6389600</v>
      </c>
      <c r="D70" s="78">
        <v>4402831</v>
      </c>
      <c r="E70" s="78">
        <v>4338283.58</v>
      </c>
      <c r="F70" s="77">
        <f t="shared" si="4"/>
        <v>0.9853395644756748</v>
      </c>
      <c r="G70" s="81">
        <v>536989</v>
      </c>
      <c r="H70" s="81">
        <v>251670.67</v>
      </c>
      <c r="I70" s="77">
        <f>H70/G70</f>
        <v>0.46867006586727106</v>
      </c>
      <c r="J70" s="81">
        <f aca="true" t="shared" si="5" ref="J70:J130">H70+E70</f>
        <v>4589954.25</v>
      </c>
    </row>
    <row r="71" spans="1:11" s="9" customFormat="1" ht="56.25" customHeight="1" thickBot="1" thickTop="1">
      <c r="A71" s="62" t="s">
        <v>76</v>
      </c>
      <c r="B71" s="60" t="s">
        <v>163</v>
      </c>
      <c r="C71" s="78">
        <v>14990960</v>
      </c>
      <c r="D71" s="78">
        <v>11453779</v>
      </c>
      <c r="E71" s="78">
        <v>11291558.13</v>
      </c>
      <c r="F71" s="77">
        <f t="shared" si="4"/>
        <v>0.9858369128651776</v>
      </c>
      <c r="G71" s="81">
        <v>565853</v>
      </c>
      <c r="H71" s="81">
        <v>442571.05</v>
      </c>
      <c r="I71" s="77">
        <f>H71/G71</f>
        <v>0.7821307830832389</v>
      </c>
      <c r="J71" s="81">
        <f t="shared" si="5"/>
        <v>11734129.180000002</v>
      </c>
      <c r="K71" s="21"/>
    </row>
    <row r="72" spans="1:11" s="9" customFormat="1" ht="37.5" customHeight="1" thickBot="1" thickTop="1">
      <c r="A72" s="62" t="s">
        <v>77</v>
      </c>
      <c r="B72" s="60" t="s">
        <v>78</v>
      </c>
      <c r="C72" s="78">
        <v>5157100</v>
      </c>
      <c r="D72" s="78">
        <v>2022527</v>
      </c>
      <c r="E72" s="78">
        <v>2017686.26</v>
      </c>
      <c r="F72" s="77">
        <f t="shared" si="4"/>
        <v>0.9976065881938783</v>
      </c>
      <c r="G72" s="81">
        <v>436499</v>
      </c>
      <c r="H72" s="81">
        <v>436499</v>
      </c>
      <c r="I72" s="77">
        <f>H72/G72</f>
        <v>1</v>
      </c>
      <c r="J72" s="81">
        <f t="shared" si="5"/>
        <v>2454185.26</v>
      </c>
      <c r="K72" s="21"/>
    </row>
    <row r="73" spans="1:11" ht="21.75" thickBot="1" thickTop="1">
      <c r="A73" s="55" t="s">
        <v>79</v>
      </c>
      <c r="B73" s="56" t="s">
        <v>80</v>
      </c>
      <c r="C73" s="57">
        <f>SUM(C74:C81)</f>
        <v>43547122</v>
      </c>
      <c r="D73" s="57">
        <f>SUM(D74:D81)</f>
        <v>33731851</v>
      </c>
      <c r="E73" s="57">
        <f>SUM(E74:E81)</f>
        <v>31228211.02</v>
      </c>
      <c r="F73" s="58">
        <f t="shared" si="4"/>
        <v>0.9257781620107358</v>
      </c>
      <c r="G73" s="57">
        <f>SUM(G74:G81)</f>
        <v>24373841.2</v>
      </c>
      <c r="H73" s="57">
        <f>SUM(H74:H81)</f>
        <v>17433177.14</v>
      </c>
      <c r="I73" s="58">
        <f>H73/G73</f>
        <v>0.7152412702188279</v>
      </c>
      <c r="J73" s="57">
        <f>J74+J75+J76+J77+J78+J80+J81+J79</f>
        <v>48661388.16</v>
      </c>
      <c r="K73" s="3" t="b">
        <f>J73=E73+H73</f>
        <v>1</v>
      </c>
    </row>
    <row r="74" spans="1:11" s="9" customFormat="1" ht="42" thickBot="1" thickTop="1">
      <c r="A74" s="62" t="s">
        <v>81</v>
      </c>
      <c r="B74" s="60" t="s">
        <v>82</v>
      </c>
      <c r="C74" s="78">
        <v>10000000</v>
      </c>
      <c r="D74" s="78">
        <v>6984854</v>
      </c>
      <c r="E74" s="78">
        <v>6206002.95</v>
      </c>
      <c r="F74" s="77">
        <f t="shared" si="4"/>
        <v>0.8884942978049363</v>
      </c>
      <c r="G74" s="81"/>
      <c r="H74" s="81"/>
      <c r="I74" s="77"/>
      <c r="J74" s="81">
        <f t="shared" si="5"/>
        <v>6206002.95</v>
      </c>
      <c r="K74" s="21"/>
    </row>
    <row r="75" spans="1:11" s="9" customFormat="1" ht="42" thickBot="1" thickTop="1">
      <c r="A75" s="62" t="s">
        <v>83</v>
      </c>
      <c r="B75" s="60" t="s">
        <v>84</v>
      </c>
      <c r="C75" s="78">
        <v>1779668</v>
      </c>
      <c r="D75" s="78">
        <v>1095653</v>
      </c>
      <c r="E75" s="78">
        <v>1005178.81</v>
      </c>
      <c r="F75" s="77">
        <f t="shared" si="4"/>
        <v>0.9174244126561969</v>
      </c>
      <c r="G75" s="81"/>
      <c r="H75" s="81"/>
      <c r="I75" s="77"/>
      <c r="J75" s="81">
        <f t="shared" si="5"/>
        <v>1005178.81</v>
      </c>
      <c r="K75" s="21"/>
    </row>
    <row r="76" spans="1:11" s="9" customFormat="1" ht="62.25" thickBot="1" thickTop="1">
      <c r="A76" s="62" t="s">
        <v>85</v>
      </c>
      <c r="B76" s="60" t="s">
        <v>86</v>
      </c>
      <c r="C76" s="78">
        <v>56195</v>
      </c>
      <c r="D76" s="78">
        <v>39941</v>
      </c>
      <c r="E76" s="78">
        <v>0</v>
      </c>
      <c r="F76" s="77">
        <f t="shared" si="4"/>
        <v>0</v>
      </c>
      <c r="G76" s="81"/>
      <c r="H76" s="81"/>
      <c r="I76" s="77"/>
      <c r="J76" s="81">
        <f t="shared" si="5"/>
        <v>0</v>
      </c>
      <c r="K76" s="3"/>
    </row>
    <row r="77" spans="1:11" s="9" customFormat="1" ht="62.25" thickBot="1" thickTop="1">
      <c r="A77" s="62" t="s">
        <v>87</v>
      </c>
      <c r="B77" s="60" t="s">
        <v>88</v>
      </c>
      <c r="C77" s="78">
        <v>22676622</v>
      </c>
      <c r="D77" s="78">
        <v>18239649</v>
      </c>
      <c r="E77" s="78">
        <v>17505564.6</v>
      </c>
      <c r="F77" s="77">
        <f t="shared" si="4"/>
        <v>0.959753370254</v>
      </c>
      <c r="G77" s="81">
        <v>5705241.2</v>
      </c>
      <c r="H77" s="81">
        <v>3555815.28</v>
      </c>
      <c r="I77" s="77">
        <f>H77/G77</f>
        <v>0.6232541544431109</v>
      </c>
      <c r="J77" s="81">
        <f t="shared" si="5"/>
        <v>21061379.880000003</v>
      </c>
      <c r="K77" s="21"/>
    </row>
    <row r="78" spans="1:11" s="9" customFormat="1" ht="62.25" thickBot="1" thickTop="1">
      <c r="A78" s="62" t="s">
        <v>89</v>
      </c>
      <c r="B78" s="60" t="s">
        <v>90</v>
      </c>
      <c r="C78" s="78">
        <v>6068200</v>
      </c>
      <c r="D78" s="78">
        <v>5005895</v>
      </c>
      <c r="E78" s="78">
        <v>4641316.14</v>
      </c>
      <c r="F78" s="77">
        <f t="shared" si="4"/>
        <v>0.9271700944586332</v>
      </c>
      <c r="G78" s="81">
        <v>468600</v>
      </c>
      <c r="H78" s="81">
        <v>467621.03</v>
      </c>
      <c r="I78" s="77">
        <f>H78/G78</f>
        <v>0.9979108621425523</v>
      </c>
      <c r="J78" s="81">
        <f>H78+E78</f>
        <v>5108937.17</v>
      </c>
      <c r="K78" s="21"/>
    </row>
    <row r="79" spans="1:11" s="9" customFormat="1" ht="102.75" thickBot="1" thickTop="1">
      <c r="A79" s="62">
        <v>5043</v>
      </c>
      <c r="B79" s="60" t="s">
        <v>186</v>
      </c>
      <c r="C79" s="78"/>
      <c r="D79" s="78"/>
      <c r="E79" s="78"/>
      <c r="F79" s="77"/>
      <c r="G79" s="81">
        <v>18200000</v>
      </c>
      <c r="H79" s="81">
        <v>13409740.83</v>
      </c>
      <c r="I79" s="77">
        <f>H79/G79</f>
        <v>0.7367989467032967</v>
      </c>
      <c r="J79" s="81">
        <f>H79+E79</f>
        <v>13409740.83</v>
      </c>
      <c r="K79" s="21"/>
    </row>
    <row r="80" spans="1:11" s="9" customFormat="1" ht="82.5" thickBot="1" thickTop="1">
      <c r="A80" s="62" t="s">
        <v>91</v>
      </c>
      <c r="B80" s="60" t="s">
        <v>164</v>
      </c>
      <c r="C80" s="78">
        <v>1443547</v>
      </c>
      <c r="D80" s="78">
        <v>1167379</v>
      </c>
      <c r="E80" s="78">
        <v>847976.55</v>
      </c>
      <c r="F80" s="77">
        <f aca="true" t="shared" si="6" ref="F80:F85">E80/D80</f>
        <v>0.7263935277232159</v>
      </c>
      <c r="G80" s="81"/>
      <c r="H80" s="81"/>
      <c r="I80" s="72"/>
      <c r="J80" s="81">
        <f t="shared" si="5"/>
        <v>847976.55</v>
      </c>
      <c r="K80" s="21"/>
    </row>
    <row r="81" spans="1:11" s="9" customFormat="1" ht="42" thickBot="1" thickTop="1">
      <c r="A81" s="62" t="s">
        <v>92</v>
      </c>
      <c r="B81" s="60" t="s">
        <v>93</v>
      </c>
      <c r="C81" s="78">
        <v>1522890</v>
      </c>
      <c r="D81" s="78">
        <v>1198480</v>
      </c>
      <c r="E81" s="78">
        <v>1022171.97</v>
      </c>
      <c r="F81" s="77">
        <f t="shared" si="6"/>
        <v>0.8528903027167746</v>
      </c>
      <c r="G81" s="81"/>
      <c r="H81" s="81"/>
      <c r="I81" s="72"/>
      <c r="J81" s="81">
        <f t="shared" si="5"/>
        <v>1022171.97</v>
      </c>
      <c r="K81" s="21"/>
    </row>
    <row r="82" spans="1:11" ht="21.75" thickBot="1" thickTop="1">
      <c r="A82" s="55" t="s">
        <v>94</v>
      </c>
      <c r="B82" s="56" t="s">
        <v>95</v>
      </c>
      <c r="C82" s="57">
        <f>SUM(C83:C92)</f>
        <v>202372572</v>
      </c>
      <c r="D82" s="57">
        <f>SUM(D83:D92)</f>
        <v>148168788</v>
      </c>
      <c r="E82" s="57">
        <f>SUM(E83:E92)</f>
        <v>141738437.92000002</v>
      </c>
      <c r="F82" s="58">
        <f t="shared" si="6"/>
        <v>0.9566011832397523</v>
      </c>
      <c r="G82" s="57">
        <f>SUM(G83:G92)</f>
        <v>51849789</v>
      </c>
      <c r="H82" s="57">
        <f>SUM(H83:H92)</f>
        <v>35357203.940000005</v>
      </c>
      <c r="I82" s="58">
        <f>H82/G82</f>
        <v>0.6819160621849397</v>
      </c>
      <c r="J82" s="57">
        <f>J83+J84+J85+J86+J87+J88+J89+J90+J92+J91</f>
        <v>177095641.86</v>
      </c>
      <c r="K82" s="3" t="b">
        <f>J82=E82+H82</f>
        <v>1</v>
      </c>
    </row>
    <row r="83" spans="1:11" s="9" customFormat="1" ht="42" thickBot="1" thickTop="1">
      <c r="A83" s="62" t="s">
        <v>96</v>
      </c>
      <c r="B83" s="60" t="s">
        <v>97</v>
      </c>
      <c r="C83" s="78">
        <v>2076700</v>
      </c>
      <c r="D83" s="78">
        <v>957900</v>
      </c>
      <c r="E83" s="78">
        <v>952824.41</v>
      </c>
      <c r="F83" s="77">
        <f t="shared" si="6"/>
        <v>0.9947013362563942</v>
      </c>
      <c r="G83" s="81">
        <v>5421200</v>
      </c>
      <c r="H83" s="81">
        <v>3914710.16</v>
      </c>
      <c r="I83" s="77">
        <f>H83/G83</f>
        <v>0.7221113701763447</v>
      </c>
      <c r="J83" s="81">
        <f t="shared" si="5"/>
        <v>4867534.57</v>
      </c>
      <c r="K83" s="21"/>
    </row>
    <row r="84" spans="1:11" s="9" customFormat="1" ht="62.25" thickBot="1" thickTop="1">
      <c r="A84" s="62">
        <v>6012</v>
      </c>
      <c r="B84" s="60" t="s">
        <v>151</v>
      </c>
      <c r="C84" s="78">
        <v>27000000</v>
      </c>
      <c r="D84" s="78">
        <v>27000000</v>
      </c>
      <c r="E84" s="78">
        <v>27000000</v>
      </c>
      <c r="F84" s="77">
        <f t="shared" si="6"/>
        <v>1</v>
      </c>
      <c r="G84" s="81"/>
      <c r="H84" s="81"/>
      <c r="I84" s="77"/>
      <c r="J84" s="81">
        <f t="shared" si="5"/>
        <v>27000000</v>
      </c>
      <c r="K84" s="21"/>
    </row>
    <row r="85" spans="1:11" s="9" customFormat="1" ht="42" thickBot="1" thickTop="1">
      <c r="A85" s="62" t="s">
        <v>98</v>
      </c>
      <c r="B85" s="60" t="s">
        <v>99</v>
      </c>
      <c r="C85" s="78">
        <v>9595480</v>
      </c>
      <c r="D85" s="78">
        <v>9365000</v>
      </c>
      <c r="E85" s="78">
        <v>9254417.73</v>
      </c>
      <c r="F85" s="77">
        <f t="shared" si="6"/>
        <v>0.988191962626802</v>
      </c>
      <c r="G85" s="81"/>
      <c r="H85" s="81"/>
      <c r="I85" s="77"/>
      <c r="J85" s="81">
        <f t="shared" si="5"/>
        <v>9254417.73</v>
      </c>
      <c r="K85" s="21"/>
    </row>
    <row r="86" spans="1:11" s="9" customFormat="1" ht="42" thickBot="1" thickTop="1">
      <c r="A86" s="62">
        <v>6015</v>
      </c>
      <c r="B86" s="60" t="s">
        <v>141</v>
      </c>
      <c r="C86" s="78"/>
      <c r="D86" s="78"/>
      <c r="E86" s="78"/>
      <c r="F86" s="77"/>
      <c r="G86" s="81">
        <v>9235016</v>
      </c>
      <c r="H86" s="81">
        <v>6866475.57</v>
      </c>
      <c r="I86" s="77">
        <f>H86/G86</f>
        <v>0.7435261151686148</v>
      </c>
      <c r="J86" s="81">
        <f>H86+E86</f>
        <v>6866475.57</v>
      </c>
      <c r="K86" s="21"/>
    </row>
    <row r="87" spans="1:11" s="9" customFormat="1" ht="62.25" thickBot="1" thickTop="1">
      <c r="A87" s="62" t="s">
        <v>100</v>
      </c>
      <c r="B87" s="60" t="s">
        <v>165</v>
      </c>
      <c r="C87" s="78">
        <v>500000</v>
      </c>
      <c r="D87" s="78">
        <v>500000</v>
      </c>
      <c r="E87" s="78">
        <v>302531.52</v>
      </c>
      <c r="F87" s="77">
        <f>E87/D87</f>
        <v>0.60506304</v>
      </c>
      <c r="G87" s="81">
        <v>18172317</v>
      </c>
      <c r="H87" s="81">
        <v>11818508.39</v>
      </c>
      <c r="I87" s="77">
        <f>H87/G87</f>
        <v>0.6503578156819518</v>
      </c>
      <c r="J87" s="81">
        <f t="shared" si="5"/>
        <v>12121039.91</v>
      </c>
      <c r="K87" s="21"/>
    </row>
    <row r="88" spans="1:12" ht="82.5" thickBot="1" thickTop="1">
      <c r="A88" s="62" t="s">
        <v>101</v>
      </c>
      <c r="B88" s="60" t="s">
        <v>102</v>
      </c>
      <c r="C88" s="78">
        <v>6600000</v>
      </c>
      <c r="D88" s="78">
        <v>0</v>
      </c>
      <c r="E88" s="78">
        <v>0</v>
      </c>
      <c r="F88" s="77">
        <v>0</v>
      </c>
      <c r="G88" s="81"/>
      <c r="H88" s="81"/>
      <c r="I88" s="72"/>
      <c r="J88" s="81">
        <f t="shared" si="5"/>
        <v>0</v>
      </c>
      <c r="K88" s="84" t="s">
        <v>200</v>
      </c>
      <c r="L88" s="85"/>
    </row>
    <row r="89" spans="1:10" ht="21.75" thickBot="1" thickTop="1">
      <c r="A89" s="62" t="s">
        <v>103</v>
      </c>
      <c r="B89" s="60" t="s">
        <v>104</v>
      </c>
      <c r="C89" s="78">
        <v>156581181</v>
      </c>
      <c r="D89" s="78">
        <v>110336852</v>
      </c>
      <c r="E89" s="78">
        <v>104219628.26</v>
      </c>
      <c r="F89" s="77">
        <f>E89/D89</f>
        <v>0.9445586526249634</v>
      </c>
      <c r="G89" s="81">
        <v>12233227</v>
      </c>
      <c r="H89" s="81">
        <v>8780091.87</v>
      </c>
      <c r="I89" s="77">
        <f>H89/G89</f>
        <v>0.7177249200067978</v>
      </c>
      <c r="J89" s="81">
        <f t="shared" si="5"/>
        <v>112999720.13000001</v>
      </c>
    </row>
    <row r="90" spans="1:11" ht="42" thickBot="1" thickTop="1">
      <c r="A90" s="62">
        <v>6082</v>
      </c>
      <c r="B90" s="69" t="s">
        <v>170</v>
      </c>
      <c r="C90" s="78"/>
      <c r="D90" s="78"/>
      <c r="E90" s="78"/>
      <c r="F90" s="80"/>
      <c r="G90" s="78">
        <v>4104237</v>
      </c>
      <c r="H90" s="78">
        <v>2817521.95</v>
      </c>
      <c r="I90" s="77">
        <f>H90/G90</f>
        <v>0.6864910457169019</v>
      </c>
      <c r="J90" s="81">
        <f>H90+E90</f>
        <v>2817521.95</v>
      </c>
      <c r="K90" s="26"/>
    </row>
    <row r="91" spans="1:11" ht="123" thickBot="1" thickTop="1">
      <c r="A91" s="62">
        <v>6083</v>
      </c>
      <c r="B91" s="69" t="s">
        <v>229</v>
      </c>
      <c r="C91" s="78"/>
      <c r="D91" s="78"/>
      <c r="E91" s="78"/>
      <c r="F91" s="77"/>
      <c r="G91" s="81">
        <v>2683792</v>
      </c>
      <c r="H91" s="81">
        <v>1159896</v>
      </c>
      <c r="I91" s="77">
        <f>H91/G91</f>
        <v>0.43218550468888794</v>
      </c>
      <c r="J91" s="81">
        <f>H91+E91</f>
        <v>1159896</v>
      </c>
      <c r="K91" s="79"/>
    </row>
    <row r="92" spans="1:11" s="9" customFormat="1" ht="82.5" thickBot="1" thickTop="1">
      <c r="A92" s="62" t="s">
        <v>105</v>
      </c>
      <c r="B92" s="60" t="s">
        <v>166</v>
      </c>
      <c r="C92" s="78">
        <v>19211</v>
      </c>
      <c r="D92" s="78">
        <v>9036</v>
      </c>
      <c r="E92" s="78">
        <v>9036</v>
      </c>
      <c r="F92" s="77">
        <f>E92/D92</f>
        <v>1</v>
      </c>
      <c r="G92" s="81"/>
      <c r="H92" s="81"/>
      <c r="I92" s="72"/>
      <c r="J92" s="81">
        <f t="shared" si="5"/>
        <v>9036</v>
      </c>
      <c r="K92" s="3"/>
    </row>
    <row r="93" spans="1:11" ht="21.75" thickBot="1" thickTop="1">
      <c r="A93" s="55" t="s">
        <v>106</v>
      </c>
      <c r="B93" s="56" t="s">
        <v>107</v>
      </c>
      <c r="C93" s="57">
        <f>SUM(C94:C115)</f>
        <v>119105007</v>
      </c>
      <c r="D93" s="57">
        <f>SUM(D94:D115)</f>
        <v>86827674</v>
      </c>
      <c r="E93" s="57">
        <f>SUM(E94:E115)</f>
        <v>82845167.67999998</v>
      </c>
      <c r="F93" s="58">
        <f>E93/D93</f>
        <v>0.9541332142560904</v>
      </c>
      <c r="G93" s="57">
        <f>SUM(G94:G115)</f>
        <v>200268213.77</v>
      </c>
      <c r="H93" s="57">
        <f>SUM(H94:H115)</f>
        <v>123474139.37</v>
      </c>
      <c r="I93" s="58">
        <f aca="true" t="shared" si="7" ref="I93:I102">H93/G93</f>
        <v>0.6165438690725283</v>
      </c>
      <c r="J93" s="57">
        <f>J94+J95+J96+J97+J99+J100+J102+J104+J105+J106+J107+J108+J109+J110+J111+J112+J113+J115+J103+J98+J101</f>
        <v>206319307.05</v>
      </c>
      <c r="K93" s="3" t="b">
        <f>J93=E93+H93</f>
        <v>1</v>
      </c>
    </row>
    <row r="94" spans="1:11" s="11" customFormat="1" ht="21.75" thickBot="1" thickTop="1">
      <c r="A94" s="62">
        <v>7130</v>
      </c>
      <c r="B94" s="60" t="s">
        <v>171</v>
      </c>
      <c r="C94" s="78"/>
      <c r="D94" s="78"/>
      <c r="E94" s="78"/>
      <c r="F94" s="80"/>
      <c r="G94" s="78">
        <v>250000</v>
      </c>
      <c r="H94" s="78">
        <v>22800</v>
      </c>
      <c r="I94" s="77">
        <f t="shared" si="7"/>
        <v>0.0912</v>
      </c>
      <c r="J94" s="81">
        <f t="shared" si="5"/>
        <v>22800</v>
      </c>
      <c r="K94" s="23"/>
    </row>
    <row r="95" spans="1:11" s="11" customFormat="1" ht="42.75" thickBot="1" thickTop="1">
      <c r="A95" s="62">
        <v>7310</v>
      </c>
      <c r="B95" s="60" t="s">
        <v>172</v>
      </c>
      <c r="C95" s="78"/>
      <c r="D95" s="78"/>
      <c r="E95" s="78"/>
      <c r="F95" s="80"/>
      <c r="G95" s="78">
        <v>9338415</v>
      </c>
      <c r="H95" s="78">
        <v>5224499.4</v>
      </c>
      <c r="I95" s="77">
        <f t="shared" si="7"/>
        <v>0.5594631851336657</v>
      </c>
      <c r="J95" s="81">
        <f>H95+E95</f>
        <v>5224499.4</v>
      </c>
      <c r="K95" s="23"/>
    </row>
    <row r="96" spans="1:11" s="15" customFormat="1" ht="21.75" thickBot="1" thickTop="1">
      <c r="A96" s="62">
        <v>7321</v>
      </c>
      <c r="B96" s="60" t="s">
        <v>173</v>
      </c>
      <c r="C96" s="78"/>
      <c r="D96" s="78"/>
      <c r="E96" s="78"/>
      <c r="F96" s="80"/>
      <c r="G96" s="78">
        <v>19800000</v>
      </c>
      <c r="H96" s="78">
        <v>16878346.59</v>
      </c>
      <c r="I96" s="77">
        <f t="shared" si="7"/>
        <v>0.852441746969697</v>
      </c>
      <c r="J96" s="81">
        <f t="shared" si="5"/>
        <v>16878346.59</v>
      </c>
      <c r="K96" s="24"/>
    </row>
    <row r="97" spans="1:11" s="15" customFormat="1" ht="42" thickBot="1" thickTop="1">
      <c r="A97" s="62">
        <v>7323</v>
      </c>
      <c r="B97" s="63" t="s">
        <v>175</v>
      </c>
      <c r="C97" s="78"/>
      <c r="D97" s="78"/>
      <c r="E97" s="78"/>
      <c r="F97" s="80"/>
      <c r="G97" s="78">
        <v>4000000</v>
      </c>
      <c r="H97" s="78">
        <v>3130431.11</v>
      </c>
      <c r="I97" s="77">
        <f t="shared" si="7"/>
        <v>0.7826077775</v>
      </c>
      <c r="J97" s="81">
        <f t="shared" si="5"/>
        <v>3130431.11</v>
      </c>
      <c r="K97" s="24"/>
    </row>
    <row r="98" spans="1:11" s="15" customFormat="1" ht="21.75" thickBot="1" thickTop="1">
      <c r="A98" s="62">
        <v>7324</v>
      </c>
      <c r="B98" s="63" t="s">
        <v>208</v>
      </c>
      <c r="C98" s="78"/>
      <c r="D98" s="78"/>
      <c r="E98" s="78"/>
      <c r="F98" s="80"/>
      <c r="G98" s="78">
        <v>152378</v>
      </c>
      <c r="H98" s="78">
        <v>52377.07</v>
      </c>
      <c r="I98" s="77">
        <f t="shared" si="7"/>
        <v>0.3437311816666448</v>
      </c>
      <c r="J98" s="81">
        <f t="shared" si="5"/>
        <v>52377.07</v>
      </c>
      <c r="K98" s="24"/>
    </row>
    <row r="99" spans="1:11" s="15" customFormat="1" ht="42" thickBot="1" thickTop="1">
      <c r="A99" s="62">
        <v>7325</v>
      </c>
      <c r="B99" s="60" t="s">
        <v>174</v>
      </c>
      <c r="C99" s="78"/>
      <c r="D99" s="78"/>
      <c r="E99" s="78"/>
      <c r="F99" s="80"/>
      <c r="G99" s="78">
        <v>600000</v>
      </c>
      <c r="H99" s="78">
        <v>234149.97</v>
      </c>
      <c r="I99" s="77">
        <f t="shared" si="7"/>
        <v>0.39024995</v>
      </c>
      <c r="J99" s="81">
        <f t="shared" si="5"/>
        <v>234149.97</v>
      </c>
      <c r="K99" s="24"/>
    </row>
    <row r="100" spans="1:11" s="11" customFormat="1" ht="42" thickBot="1" thickTop="1">
      <c r="A100" s="62">
        <v>7330</v>
      </c>
      <c r="B100" s="60" t="s">
        <v>176</v>
      </c>
      <c r="C100" s="78"/>
      <c r="D100" s="78"/>
      <c r="E100" s="78"/>
      <c r="F100" s="80"/>
      <c r="G100" s="78">
        <v>22417622</v>
      </c>
      <c r="H100" s="78">
        <v>13442674.18</v>
      </c>
      <c r="I100" s="77">
        <f t="shared" si="7"/>
        <v>0.5996476423770549</v>
      </c>
      <c r="J100" s="81">
        <f>H100+E100</f>
        <v>13442674.18</v>
      </c>
      <c r="K100" s="23"/>
    </row>
    <row r="101" spans="1:11" s="11" customFormat="1" ht="42" thickBot="1" thickTop="1">
      <c r="A101" s="62">
        <v>7350</v>
      </c>
      <c r="B101" s="60" t="s">
        <v>209</v>
      </c>
      <c r="C101" s="78"/>
      <c r="D101" s="78"/>
      <c r="E101" s="78"/>
      <c r="F101" s="80"/>
      <c r="G101" s="78">
        <v>441220</v>
      </c>
      <c r="H101" s="78">
        <v>0</v>
      </c>
      <c r="I101" s="77">
        <f>H101/G101</f>
        <v>0</v>
      </c>
      <c r="J101" s="81">
        <f>H101+E101</f>
        <v>0</v>
      </c>
      <c r="K101" s="23"/>
    </row>
    <row r="102" spans="1:11" s="11" customFormat="1" ht="42" thickBot="1" thickTop="1">
      <c r="A102" s="62">
        <v>7370</v>
      </c>
      <c r="B102" s="60" t="s">
        <v>177</v>
      </c>
      <c r="C102" s="78"/>
      <c r="D102" s="78"/>
      <c r="E102" s="78"/>
      <c r="F102" s="80"/>
      <c r="G102" s="78">
        <v>29874195.59</v>
      </c>
      <c r="H102" s="78">
        <v>19696620.9</v>
      </c>
      <c r="I102" s="77">
        <f t="shared" si="7"/>
        <v>0.6593188707177504</v>
      </c>
      <c r="J102" s="81">
        <f>H102+E102</f>
        <v>19696620.9</v>
      </c>
      <c r="K102" s="23"/>
    </row>
    <row r="103" spans="1:12" s="11" customFormat="1" ht="21.75" hidden="1" thickBot="1" thickTop="1">
      <c r="A103" s="62">
        <v>7413</v>
      </c>
      <c r="B103" s="60" t="s">
        <v>201</v>
      </c>
      <c r="C103" s="78">
        <v>0</v>
      </c>
      <c r="D103" s="78">
        <v>0</v>
      </c>
      <c r="E103" s="78">
        <v>0</v>
      </c>
      <c r="F103" s="77">
        <v>0</v>
      </c>
      <c r="G103" s="78"/>
      <c r="H103" s="78"/>
      <c r="I103" s="72"/>
      <c r="J103" s="81">
        <f>H103+E103</f>
        <v>0</v>
      </c>
      <c r="K103" s="84" t="s">
        <v>200</v>
      </c>
      <c r="L103" s="85"/>
    </row>
    <row r="104" spans="1:11" s="9" customFormat="1" ht="34.5" thickBot="1" thickTop="1">
      <c r="A104" s="62" t="s">
        <v>108</v>
      </c>
      <c r="B104" s="60" t="s">
        <v>109</v>
      </c>
      <c r="C104" s="78">
        <v>56935442</v>
      </c>
      <c r="D104" s="78">
        <v>49574340</v>
      </c>
      <c r="E104" s="78">
        <v>49397244.82</v>
      </c>
      <c r="F104" s="77">
        <f aca="true" t="shared" si="8" ref="F104:F109">E104/D104</f>
        <v>0.9964276845642323</v>
      </c>
      <c r="G104" s="81"/>
      <c r="H104" s="81"/>
      <c r="I104" s="72"/>
      <c r="J104" s="81">
        <f t="shared" si="5"/>
        <v>49397244.82</v>
      </c>
      <c r="K104" s="49"/>
    </row>
    <row r="105" spans="1:11" s="9" customFormat="1" ht="62.25" thickBot="1" thickTop="1">
      <c r="A105" s="62" t="s">
        <v>110</v>
      </c>
      <c r="B105" s="60" t="s">
        <v>111</v>
      </c>
      <c r="C105" s="78">
        <v>49107900</v>
      </c>
      <c r="D105" s="78">
        <v>26287900</v>
      </c>
      <c r="E105" s="78">
        <v>24468728.28</v>
      </c>
      <c r="F105" s="77">
        <f t="shared" si="8"/>
        <v>0.9307981345029462</v>
      </c>
      <c r="G105" s="81">
        <v>49602612.7</v>
      </c>
      <c r="H105" s="81">
        <v>32711887.21</v>
      </c>
      <c r="I105" s="77">
        <f>H105/G105</f>
        <v>0.6594791167119307</v>
      </c>
      <c r="J105" s="81">
        <f t="shared" si="5"/>
        <v>57180615.49</v>
      </c>
      <c r="K105" s="49"/>
    </row>
    <row r="106" spans="1:10" ht="42" thickBot="1" thickTop="1">
      <c r="A106" s="62" t="s">
        <v>112</v>
      </c>
      <c r="B106" s="60" t="s">
        <v>113</v>
      </c>
      <c r="C106" s="78">
        <v>4094100</v>
      </c>
      <c r="D106" s="78">
        <v>3118269</v>
      </c>
      <c r="E106" s="78">
        <v>2993590.52</v>
      </c>
      <c r="F106" s="77">
        <f t="shared" si="8"/>
        <v>0.9600167657120025</v>
      </c>
      <c r="G106" s="81">
        <v>1334646</v>
      </c>
      <c r="H106" s="81">
        <v>0</v>
      </c>
      <c r="I106" s="77">
        <f>H106/G106</f>
        <v>0</v>
      </c>
      <c r="J106" s="81">
        <f t="shared" si="5"/>
        <v>2993590.52</v>
      </c>
    </row>
    <row r="107" spans="1:10" ht="42" thickBot="1" thickTop="1">
      <c r="A107" s="62" t="s">
        <v>114</v>
      </c>
      <c r="B107" s="60" t="s">
        <v>115</v>
      </c>
      <c r="C107" s="78">
        <v>4819000</v>
      </c>
      <c r="D107" s="78">
        <v>4284000</v>
      </c>
      <c r="E107" s="78">
        <v>3624084.71</v>
      </c>
      <c r="F107" s="77">
        <f t="shared" si="8"/>
        <v>0.8459581489262371</v>
      </c>
      <c r="G107" s="81"/>
      <c r="H107" s="81"/>
      <c r="I107" s="72"/>
      <c r="J107" s="81">
        <f t="shared" si="5"/>
        <v>3624084.71</v>
      </c>
    </row>
    <row r="108" spans="1:10" ht="42" thickBot="1" thickTop="1">
      <c r="A108" s="62" t="s">
        <v>116</v>
      </c>
      <c r="B108" s="60" t="s">
        <v>117</v>
      </c>
      <c r="C108" s="78">
        <v>320000</v>
      </c>
      <c r="D108" s="78">
        <v>255000</v>
      </c>
      <c r="E108" s="78">
        <v>252167.2</v>
      </c>
      <c r="F108" s="77">
        <f t="shared" si="8"/>
        <v>0.988890980392157</v>
      </c>
      <c r="G108" s="81"/>
      <c r="H108" s="81"/>
      <c r="I108" s="72"/>
      <c r="J108" s="81">
        <f t="shared" si="5"/>
        <v>252167.2</v>
      </c>
    </row>
    <row r="109" spans="1:10" ht="21.75" thickBot="1" thickTop="1">
      <c r="A109" s="62" t="s">
        <v>118</v>
      </c>
      <c r="B109" s="60" t="s">
        <v>119</v>
      </c>
      <c r="C109" s="78">
        <v>850000</v>
      </c>
      <c r="D109" s="78">
        <v>710000</v>
      </c>
      <c r="E109" s="78">
        <v>625842.23</v>
      </c>
      <c r="F109" s="77">
        <f t="shared" si="8"/>
        <v>0.8814679295774648</v>
      </c>
      <c r="G109" s="81">
        <v>26680490.88</v>
      </c>
      <c r="H109" s="81">
        <v>7638354.07</v>
      </c>
      <c r="I109" s="77">
        <f>H109/G109</f>
        <v>0.28628986266987305</v>
      </c>
      <c r="J109" s="81">
        <f t="shared" si="5"/>
        <v>8264196.300000001</v>
      </c>
    </row>
    <row r="110" spans="1:10" ht="42" thickBot="1" thickTop="1">
      <c r="A110" s="62">
        <v>7650</v>
      </c>
      <c r="B110" s="60" t="s">
        <v>178</v>
      </c>
      <c r="C110" s="78"/>
      <c r="D110" s="78"/>
      <c r="E110" s="78"/>
      <c r="F110" s="77"/>
      <c r="G110" s="81">
        <v>50000</v>
      </c>
      <c r="H110" s="81">
        <v>16600</v>
      </c>
      <c r="I110" s="77">
        <f>H110/G110</f>
        <v>0.332</v>
      </c>
      <c r="J110" s="81">
        <f>H110+E110</f>
        <v>16600</v>
      </c>
    </row>
    <row r="111" spans="1:10" ht="42" thickBot="1" thickTop="1">
      <c r="A111" s="62">
        <v>7670</v>
      </c>
      <c r="B111" s="60" t="s">
        <v>179</v>
      </c>
      <c r="C111" s="78"/>
      <c r="D111" s="78"/>
      <c r="E111" s="78"/>
      <c r="F111" s="77"/>
      <c r="G111" s="81">
        <v>32169233.6</v>
      </c>
      <c r="H111" s="81">
        <v>22910448.64</v>
      </c>
      <c r="I111" s="77">
        <f>H111/G111</f>
        <v>0.7121850935236456</v>
      </c>
      <c r="J111" s="81">
        <f>H111+E111</f>
        <v>22910448.64</v>
      </c>
    </row>
    <row r="112" spans="1:10" ht="42" thickBot="1" thickTop="1">
      <c r="A112" s="62" t="s">
        <v>120</v>
      </c>
      <c r="B112" s="60" t="s">
        <v>121</v>
      </c>
      <c r="C112" s="78">
        <v>162800</v>
      </c>
      <c r="D112" s="78">
        <v>122400</v>
      </c>
      <c r="E112" s="78">
        <v>122068.35</v>
      </c>
      <c r="F112" s="77">
        <f>E112/D112</f>
        <v>0.9972904411764706</v>
      </c>
      <c r="G112" s="81"/>
      <c r="H112" s="81"/>
      <c r="I112" s="72"/>
      <c r="J112" s="81">
        <f t="shared" si="5"/>
        <v>122068.35</v>
      </c>
    </row>
    <row r="113" spans="1:11" s="9" customFormat="1" ht="143.25" thickBot="1" thickTop="1">
      <c r="A113" s="92">
        <v>7691</v>
      </c>
      <c r="B113" s="73" t="s">
        <v>180</v>
      </c>
      <c r="C113" s="82"/>
      <c r="D113" s="82"/>
      <c r="E113" s="82"/>
      <c r="F113" s="107"/>
      <c r="G113" s="82">
        <v>2937400</v>
      </c>
      <c r="H113" s="82">
        <v>1296917.23</v>
      </c>
      <c r="I113" s="86">
        <f>H113/G113</f>
        <v>0.44151876829849523</v>
      </c>
      <c r="J113" s="88">
        <f>H113+E113</f>
        <v>1296917.23</v>
      </c>
      <c r="K113" s="21"/>
    </row>
    <row r="114" spans="1:11" s="9" customFormat="1" ht="42" thickBot="1" thickTop="1">
      <c r="A114" s="93"/>
      <c r="B114" s="74" t="s">
        <v>181</v>
      </c>
      <c r="C114" s="83"/>
      <c r="D114" s="83"/>
      <c r="E114" s="83"/>
      <c r="F114" s="87"/>
      <c r="G114" s="83"/>
      <c r="H114" s="83"/>
      <c r="I114" s="87"/>
      <c r="J114" s="89"/>
      <c r="K114" s="21"/>
    </row>
    <row r="115" spans="1:11" s="9" customFormat="1" ht="42" thickBot="1" thickTop="1">
      <c r="A115" s="62" t="s">
        <v>122</v>
      </c>
      <c r="B115" s="60" t="s">
        <v>167</v>
      </c>
      <c r="C115" s="78">
        <v>2815765</v>
      </c>
      <c r="D115" s="78">
        <v>2475765</v>
      </c>
      <c r="E115" s="78">
        <v>1361441.57</v>
      </c>
      <c r="F115" s="77">
        <f>E115/D115</f>
        <v>0.549907430632552</v>
      </c>
      <c r="G115" s="81">
        <v>620000</v>
      </c>
      <c r="H115" s="81">
        <v>218033</v>
      </c>
      <c r="I115" s="77">
        <f aca="true" t="shared" si="9" ref="I115:I122">H115/G115</f>
        <v>0.3516661290322581</v>
      </c>
      <c r="J115" s="81">
        <f t="shared" si="5"/>
        <v>1579474.57</v>
      </c>
      <c r="K115" s="21"/>
    </row>
    <row r="116" spans="1:11" ht="21.75" thickBot="1" thickTop="1">
      <c r="A116" s="55" t="s">
        <v>123</v>
      </c>
      <c r="B116" s="56" t="s">
        <v>124</v>
      </c>
      <c r="C116" s="57">
        <f>SUM(C117:C125)</f>
        <v>8432608</v>
      </c>
      <c r="D116" s="57">
        <f>SUM(D117:D125)</f>
        <v>5102193</v>
      </c>
      <c r="E116" s="57">
        <f>SUM(E117:E125)</f>
        <v>4923778.22</v>
      </c>
      <c r="F116" s="58">
        <f>E116/D116</f>
        <v>0.9650317461530757</v>
      </c>
      <c r="G116" s="57">
        <f>SUM(G117:G125)</f>
        <v>1023244.23</v>
      </c>
      <c r="H116" s="57">
        <f>SUM(H117:H125)</f>
        <v>625076.49</v>
      </c>
      <c r="I116" s="58">
        <f t="shared" si="9"/>
        <v>0.6108771216818882</v>
      </c>
      <c r="J116" s="57">
        <f>J117+J119+J122+J123+J124+J125+J120+J118+J121</f>
        <v>5548854.709999999</v>
      </c>
      <c r="K116" s="3" t="b">
        <f>J116=E116+H116</f>
        <v>1</v>
      </c>
    </row>
    <row r="117" spans="1:12" ht="62.25" thickBot="1" thickTop="1">
      <c r="A117" s="62">
        <v>8110</v>
      </c>
      <c r="B117" s="60" t="s">
        <v>218</v>
      </c>
      <c r="C117" s="78">
        <v>100000</v>
      </c>
      <c r="D117" s="78">
        <v>100000</v>
      </c>
      <c r="E117" s="78">
        <v>0</v>
      </c>
      <c r="F117" s="77">
        <f>E117/D117</f>
        <v>0</v>
      </c>
      <c r="G117" s="81"/>
      <c r="H117" s="81"/>
      <c r="I117" s="77"/>
      <c r="J117" s="81">
        <f>H117+E117</f>
        <v>0</v>
      </c>
      <c r="K117" s="84" t="s">
        <v>200</v>
      </c>
      <c r="L117" s="85"/>
    </row>
    <row r="118" spans="1:10" ht="21.75" thickBot="1" thickTop="1">
      <c r="A118" s="62" t="s">
        <v>125</v>
      </c>
      <c r="B118" s="60" t="s">
        <v>126</v>
      </c>
      <c r="C118" s="78">
        <v>1443054</v>
      </c>
      <c r="D118" s="78">
        <v>1092163</v>
      </c>
      <c r="E118" s="78">
        <v>1052049.44</v>
      </c>
      <c r="F118" s="77">
        <f>E118/D118</f>
        <v>0.9632714530706497</v>
      </c>
      <c r="G118" s="81">
        <v>57280.95</v>
      </c>
      <c r="H118" s="81">
        <v>48362.49</v>
      </c>
      <c r="I118" s="77">
        <f>H118/G118</f>
        <v>0.8443032107533133</v>
      </c>
      <c r="J118" s="81">
        <f>H118+E118</f>
        <v>1100411.93</v>
      </c>
    </row>
    <row r="119" spans="1:11" s="9" customFormat="1" ht="42" thickBot="1" thickTop="1">
      <c r="A119" s="62">
        <v>8311</v>
      </c>
      <c r="B119" s="60" t="s">
        <v>182</v>
      </c>
      <c r="C119" s="78"/>
      <c r="D119" s="78"/>
      <c r="E119" s="78"/>
      <c r="F119" s="77"/>
      <c r="G119" s="81">
        <v>738106</v>
      </c>
      <c r="H119" s="81">
        <v>469728.9</v>
      </c>
      <c r="I119" s="77">
        <f t="shared" si="9"/>
        <v>0.6363976176863486</v>
      </c>
      <c r="J119" s="81">
        <f t="shared" si="5"/>
        <v>469728.9</v>
      </c>
      <c r="K119" s="21"/>
    </row>
    <row r="120" spans="1:11" s="9" customFormat="1" ht="21.75" thickBot="1" thickTop="1">
      <c r="A120" s="62">
        <v>8312</v>
      </c>
      <c r="B120" s="60" t="s">
        <v>188</v>
      </c>
      <c r="C120" s="78"/>
      <c r="D120" s="78"/>
      <c r="E120" s="78"/>
      <c r="F120" s="77"/>
      <c r="G120" s="81">
        <v>70000</v>
      </c>
      <c r="H120" s="81">
        <v>64000</v>
      </c>
      <c r="I120" s="77">
        <f t="shared" si="9"/>
        <v>0.9142857142857143</v>
      </c>
      <c r="J120" s="81">
        <f t="shared" si="5"/>
        <v>64000</v>
      </c>
      <c r="K120" s="21"/>
    </row>
    <row r="121" spans="1:11" s="9" customFormat="1" ht="21.75" thickBot="1" thickTop="1">
      <c r="A121" s="62">
        <v>8320</v>
      </c>
      <c r="B121" s="60" t="s">
        <v>210</v>
      </c>
      <c r="C121" s="78"/>
      <c r="D121" s="78"/>
      <c r="E121" s="78"/>
      <c r="F121" s="77"/>
      <c r="G121" s="81">
        <v>63670</v>
      </c>
      <c r="H121" s="81">
        <v>0</v>
      </c>
      <c r="I121" s="77">
        <f>H121/G121</f>
        <v>0</v>
      </c>
      <c r="J121" s="81">
        <f>H121+E121</f>
        <v>0</v>
      </c>
      <c r="K121" s="21"/>
    </row>
    <row r="122" spans="1:11" s="10" customFormat="1" ht="42" thickBot="1" thickTop="1">
      <c r="A122" s="62">
        <v>8330</v>
      </c>
      <c r="B122" s="60" t="s">
        <v>183</v>
      </c>
      <c r="C122" s="78"/>
      <c r="D122" s="78"/>
      <c r="E122" s="78"/>
      <c r="F122" s="77"/>
      <c r="G122" s="81">
        <v>94187.28</v>
      </c>
      <c r="H122" s="81">
        <v>42985.1</v>
      </c>
      <c r="I122" s="77">
        <f t="shared" si="9"/>
        <v>0.45637903547060704</v>
      </c>
      <c r="J122" s="81">
        <f>H122+E122</f>
        <v>42985.1</v>
      </c>
      <c r="K122" s="22"/>
    </row>
    <row r="123" spans="1:10" ht="42" thickBot="1" thickTop="1">
      <c r="A123" s="62" t="s">
        <v>127</v>
      </c>
      <c r="B123" s="60" t="s">
        <v>128</v>
      </c>
      <c r="C123" s="78">
        <v>5313400</v>
      </c>
      <c r="D123" s="78">
        <v>3500200</v>
      </c>
      <c r="E123" s="78">
        <v>3461981.28</v>
      </c>
      <c r="F123" s="77">
        <f>E123/D123</f>
        <v>0.9890809896577338</v>
      </c>
      <c r="G123" s="81"/>
      <c r="H123" s="81"/>
      <c r="I123" s="72"/>
      <c r="J123" s="81">
        <f t="shared" si="5"/>
        <v>3461981.28</v>
      </c>
    </row>
    <row r="124" spans="1:10" ht="21.75" thickBot="1" thickTop="1">
      <c r="A124" s="62">
        <v>8600</v>
      </c>
      <c r="B124" s="64" t="s">
        <v>147</v>
      </c>
      <c r="C124" s="78">
        <v>676154</v>
      </c>
      <c r="D124" s="78">
        <v>409830</v>
      </c>
      <c r="E124" s="78">
        <v>409747.5</v>
      </c>
      <c r="F124" s="77">
        <f>E124/D124</f>
        <v>0.9997986970207159</v>
      </c>
      <c r="G124" s="81"/>
      <c r="H124" s="81"/>
      <c r="I124" s="72"/>
      <c r="J124" s="81">
        <f>H124+E124</f>
        <v>409747.5</v>
      </c>
    </row>
    <row r="125" spans="1:12" ht="21.75" thickBot="1" thickTop="1">
      <c r="A125" s="62" t="s">
        <v>129</v>
      </c>
      <c r="B125" s="63" t="s">
        <v>130</v>
      </c>
      <c r="C125" s="78">
        <v>900000</v>
      </c>
      <c r="D125" s="78">
        <v>0</v>
      </c>
      <c r="E125" s="78">
        <v>0</v>
      </c>
      <c r="F125" s="77">
        <v>0</v>
      </c>
      <c r="G125" s="81"/>
      <c r="H125" s="81"/>
      <c r="I125" s="72"/>
      <c r="J125" s="81">
        <f>H125+E125</f>
        <v>0</v>
      </c>
      <c r="K125" s="84" t="s">
        <v>200</v>
      </c>
      <c r="L125" s="85"/>
    </row>
    <row r="126" spans="1:13" ht="21.75" thickBot="1" thickTop="1">
      <c r="A126" s="55" t="s">
        <v>131</v>
      </c>
      <c r="B126" s="56" t="s">
        <v>132</v>
      </c>
      <c r="C126" s="57">
        <f>SUM(C127:C130)</f>
        <v>71769800</v>
      </c>
      <c r="D126" s="57">
        <f>SUM(D127:D130)</f>
        <v>53954700</v>
      </c>
      <c r="E126" s="57">
        <f>SUM(E127:E130)</f>
        <v>53954700</v>
      </c>
      <c r="F126" s="58">
        <f>E126/D126</f>
        <v>1</v>
      </c>
      <c r="G126" s="57">
        <f>SUM(G127:G130)</f>
        <v>3588000</v>
      </c>
      <c r="H126" s="57">
        <f>SUM(H127:H130)</f>
        <v>3588000</v>
      </c>
      <c r="I126" s="58">
        <f>H126/G126</f>
        <v>1</v>
      </c>
      <c r="J126" s="57">
        <f>J127+J128+J130+J129</f>
        <v>57542700</v>
      </c>
      <c r="K126" s="3" t="b">
        <f>J126=E126+H126</f>
        <v>1</v>
      </c>
      <c r="L126" s="84"/>
      <c r="M126" s="85"/>
    </row>
    <row r="127" spans="1:10" ht="21.75" thickBot="1" thickTop="1">
      <c r="A127" s="62" t="s">
        <v>133</v>
      </c>
      <c r="B127" s="63" t="s">
        <v>168</v>
      </c>
      <c r="C127" s="78">
        <v>71259800</v>
      </c>
      <c r="D127" s="78">
        <v>53444700</v>
      </c>
      <c r="E127" s="78">
        <v>53444700</v>
      </c>
      <c r="F127" s="77">
        <f>E127/D127</f>
        <v>1</v>
      </c>
      <c r="G127" s="81"/>
      <c r="H127" s="81"/>
      <c r="I127" s="72"/>
      <c r="J127" s="81">
        <f t="shared" si="5"/>
        <v>53444700</v>
      </c>
    </row>
    <row r="128" spans="1:10" ht="82.5" thickBot="1" thickTop="1">
      <c r="A128" s="62" t="s">
        <v>134</v>
      </c>
      <c r="B128" s="60" t="s">
        <v>169</v>
      </c>
      <c r="C128" s="78">
        <v>200000</v>
      </c>
      <c r="D128" s="78">
        <v>200000</v>
      </c>
      <c r="E128" s="78">
        <v>200000</v>
      </c>
      <c r="F128" s="77">
        <f>E128/D128</f>
        <v>1</v>
      </c>
      <c r="G128" s="81"/>
      <c r="H128" s="81"/>
      <c r="I128" s="72"/>
      <c r="J128" s="81">
        <f t="shared" si="5"/>
        <v>200000</v>
      </c>
    </row>
    <row r="129" spans="1:10" ht="21.75" thickBot="1" thickTop="1">
      <c r="A129" s="62">
        <v>9770</v>
      </c>
      <c r="B129" s="60" t="s">
        <v>211</v>
      </c>
      <c r="C129" s="78"/>
      <c r="D129" s="78"/>
      <c r="E129" s="78"/>
      <c r="F129" s="77"/>
      <c r="G129" s="81">
        <v>200000</v>
      </c>
      <c r="H129" s="81">
        <v>200000</v>
      </c>
      <c r="I129" s="77">
        <f aca="true" t="shared" si="10" ref="I129:I134">H129/G129</f>
        <v>1</v>
      </c>
      <c r="J129" s="81">
        <f t="shared" si="5"/>
        <v>200000</v>
      </c>
    </row>
    <row r="130" spans="1:12" ht="62.25" thickBot="1" thickTop="1">
      <c r="A130" s="62">
        <v>9800</v>
      </c>
      <c r="B130" s="60" t="s">
        <v>207</v>
      </c>
      <c r="C130" s="78">
        <v>310000</v>
      </c>
      <c r="D130" s="78">
        <v>310000</v>
      </c>
      <c r="E130" s="78">
        <v>310000</v>
      </c>
      <c r="F130" s="77">
        <f>E130/D130</f>
        <v>1</v>
      </c>
      <c r="G130" s="81">
        <v>3388000</v>
      </c>
      <c r="H130" s="81">
        <v>3388000</v>
      </c>
      <c r="I130" s="77">
        <f t="shared" si="10"/>
        <v>1</v>
      </c>
      <c r="J130" s="81">
        <f t="shared" si="5"/>
        <v>3698000</v>
      </c>
      <c r="K130" s="84"/>
      <c r="L130" s="85"/>
    </row>
    <row r="131" spans="1:11" ht="61.5" customHeight="1" thickBot="1" thickTop="1">
      <c r="A131" s="55" t="s">
        <v>135</v>
      </c>
      <c r="B131" s="56" t="s">
        <v>143</v>
      </c>
      <c r="C131" s="57">
        <f>C126+C116+C93+C82+C73+C35+C25+C14+C9+C66</f>
        <v>2202938938.65</v>
      </c>
      <c r="D131" s="57">
        <f>D126+D116+D93+D82+D73+D35+D25+D14+D9+D66</f>
        <v>1608058547.3899999</v>
      </c>
      <c r="E131" s="57">
        <f>E126+E116+E93+E82+E73+E35+E25+E14+E9+E66</f>
        <v>1562571020.98</v>
      </c>
      <c r="F131" s="58">
        <f>E131/D131</f>
        <v>0.9717127672472936</v>
      </c>
      <c r="G131" s="57">
        <f>G126+G116+G93+G82+G73+G35+G25+G14+G9+G66</f>
        <v>504863182.06000006</v>
      </c>
      <c r="H131" s="57">
        <f>H126+H116+H93+H82+H73+H35+H25+H14+H9+H66</f>
        <v>300935986.72</v>
      </c>
      <c r="I131" s="58">
        <f t="shared" si="10"/>
        <v>0.5960743373919383</v>
      </c>
      <c r="J131" s="57">
        <f>J126+J116+J93+J82+J73+J35+J25+J14+J9+J66</f>
        <v>1863507007.7</v>
      </c>
      <c r="K131" s="3" t="b">
        <f>J131=E131+H131</f>
        <v>1</v>
      </c>
    </row>
    <row r="132" spans="1:11" s="18" customFormat="1" ht="62.25" thickBot="1" thickTop="1">
      <c r="A132" s="62">
        <v>8821</v>
      </c>
      <c r="B132" s="75" t="s">
        <v>202</v>
      </c>
      <c r="C132" s="78"/>
      <c r="D132" s="78"/>
      <c r="E132" s="78"/>
      <c r="F132" s="77"/>
      <c r="G132" s="81">
        <v>320170.42</v>
      </c>
      <c r="H132" s="81">
        <v>150600</v>
      </c>
      <c r="I132" s="77">
        <f t="shared" si="10"/>
        <v>0.4703744961823769</v>
      </c>
      <c r="J132" s="81">
        <f>H132+E132</f>
        <v>150600</v>
      </c>
      <c r="K132" s="25"/>
    </row>
    <row r="133" spans="1:11" s="18" customFormat="1" ht="82.5" thickBot="1" thickTop="1">
      <c r="A133" s="62">
        <v>8822</v>
      </c>
      <c r="B133" s="75" t="s">
        <v>203</v>
      </c>
      <c r="C133" s="78"/>
      <c r="D133" s="78"/>
      <c r="E133" s="78"/>
      <c r="F133" s="77"/>
      <c r="G133" s="81">
        <v>-150600</v>
      </c>
      <c r="H133" s="81">
        <v>-93510.74</v>
      </c>
      <c r="I133" s="77">
        <f t="shared" si="10"/>
        <v>0.6209212483399734</v>
      </c>
      <c r="J133" s="81">
        <f>H133+E133</f>
        <v>-93510.74</v>
      </c>
      <c r="K133" s="25"/>
    </row>
    <row r="134" spans="1:11" s="16" customFormat="1" ht="54.75" customHeight="1" thickBot="1" thickTop="1">
      <c r="A134" s="65"/>
      <c r="B134" s="66" t="s">
        <v>142</v>
      </c>
      <c r="C134" s="67">
        <f>C131+C132+C133</f>
        <v>2202938938.65</v>
      </c>
      <c r="D134" s="67">
        <f>D131+D132+D133</f>
        <v>1608058547.3899999</v>
      </c>
      <c r="E134" s="67">
        <f>E131+E132+E133</f>
        <v>1562571020.98</v>
      </c>
      <c r="F134" s="68">
        <f>E134/D134</f>
        <v>0.9717127672472936</v>
      </c>
      <c r="G134" s="67">
        <f>G131+G132+G133</f>
        <v>505032752.4800001</v>
      </c>
      <c r="H134" s="67">
        <f>H131+H132+H133</f>
        <v>300993075.98</v>
      </c>
      <c r="I134" s="68">
        <f t="shared" si="10"/>
        <v>0.5959872394452669</v>
      </c>
      <c r="J134" s="67">
        <f>J131+J132+J133</f>
        <v>1863564096.96</v>
      </c>
      <c r="K134" s="3" t="b">
        <f>J134=E134+H134</f>
        <v>1</v>
      </c>
    </row>
    <row r="135" spans="1:11" s="16" customFormat="1" ht="79.5" customHeight="1" hidden="1" thickTop="1">
      <c r="A135" s="39"/>
      <c r="B135" s="40"/>
      <c r="C135" s="41"/>
      <c r="D135" s="41"/>
      <c r="E135" s="41"/>
      <c r="F135" s="42"/>
      <c r="G135" s="41"/>
      <c r="H135" s="41"/>
      <c r="I135" s="43"/>
      <c r="J135" s="41"/>
      <c r="K135" s="37"/>
    </row>
    <row r="136" spans="1:11" s="16" customFormat="1" ht="30" customHeight="1" thickTop="1">
      <c r="A136" s="44"/>
      <c r="B136" s="45"/>
      <c r="C136" s="46"/>
      <c r="D136" s="46"/>
      <c r="E136" s="46"/>
      <c r="F136" s="47"/>
      <c r="G136" s="46"/>
      <c r="H136" s="46"/>
      <c r="I136" s="48"/>
      <c r="J136" s="46"/>
      <c r="K136" s="38"/>
    </row>
    <row r="137" spans="1:11" s="16" customFormat="1" ht="45.75" customHeight="1">
      <c r="A137" s="44"/>
      <c r="B137" s="70" t="s">
        <v>204</v>
      </c>
      <c r="C137" s="46"/>
      <c r="D137" s="46"/>
      <c r="E137" s="46"/>
      <c r="F137" s="47"/>
      <c r="G137" s="46"/>
      <c r="H137" s="46" t="s">
        <v>205</v>
      </c>
      <c r="I137" s="48"/>
      <c r="J137" s="46"/>
      <c r="K137" s="51"/>
    </row>
    <row r="138" spans="1:16" ht="25.5">
      <c r="A138" s="30"/>
      <c r="B138" s="94" t="s">
        <v>190</v>
      </c>
      <c r="C138" s="95"/>
      <c r="D138" s="31"/>
      <c r="E138" s="31"/>
      <c r="F138" s="31"/>
      <c r="G138" s="31"/>
      <c r="H138" s="53" t="s">
        <v>189</v>
      </c>
      <c r="I138" s="31"/>
      <c r="J138" s="31"/>
      <c r="K138" s="19"/>
      <c r="L138" s="12"/>
      <c r="M138" s="12"/>
      <c r="N138" s="12"/>
      <c r="O138" s="12"/>
      <c r="P138" s="12"/>
    </row>
    <row r="139" spans="2:8" ht="20.25">
      <c r="B139" s="90"/>
      <c r="C139" s="91"/>
      <c r="D139" s="13"/>
      <c r="E139" s="14"/>
      <c r="F139" s="14"/>
      <c r="G139" s="14"/>
      <c r="H139" s="14"/>
    </row>
    <row r="140" spans="3:7" ht="20.25" hidden="1">
      <c r="C140" s="17">
        <f>C134-2130269138.65-C132</f>
        <v>72669800</v>
      </c>
      <c r="D140" s="17">
        <f>D134-1608058547.39-D132</f>
        <v>-2.384185791015625E-07</v>
      </c>
      <c r="G140" s="17">
        <f>G131-501275182.06</f>
        <v>3588000.0000000596</v>
      </c>
    </row>
    <row r="141" spans="3:8" ht="40.5" hidden="1">
      <c r="C141" s="17">
        <f>C127</f>
        <v>71259800</v>
      </c>
      <c r="D141" s="17">
        <f>D127</f>
        <v>53444700</v>
      </c>
      <c r="E141" s="17" t="s">
        <v>144</v>
      </c>
      <c r="F141" s="17" t="b">
        <f>G141+G142=G140+G143</f>
        <v>0</v>
      </c>
      <c r="G141" s="17">
        <f>G130</f>
        <v>3388000</v>
      </c>
      <c r="H141" s="17" t="s">
        <v>148</v>
      </c>
    </row>
    <row r="142" spans="3:8" ht="60.75" hidden="1">
      <c r="C142" s="17">
        <f>C128</f>
        <v>200000</v>
      </c>
      <c r="D142" s="17">
        <f>D128</f>
        <v>200000</v>
      </c>
      <c r="E142" s="17" t="s">
        <v>145</v>
      </c>
      <c r="G142" s="17">
        <f>G129</f>
        <v>200000</v>
      </c>
      <c r="H142" s="17" t="s">
        <v>152</v>
      </c>
    </row>
    <row r="143" spans="1:11" ht="20.25" hidden="1">
      <c r="A143"/>
      <c r="B143"/>
      <c r="C143" s="17">
        <f>C140-C141-C142-C144-C145</f>
        <v>900000</v>
      </c>
      <c r="D143" s="36" t="b">
        <f>C143=C125</f>
        <v>1</v>
      </c>
      <c r="E143" s="17" t="s">
        <v>130</v>
      </c>
      <c r="G143" s="46"/>
      <c r="H143" s="46"/>
      <c r="K143"/>
    </row>
    <row r="144" spans="1:11" ht="40.5" hidden="1">
      <c r="A144"/>
      <c r="B144"/>
      <c r="C144" s="17">
        <f>C130</f>
        <v>310000</v>
      </c>
      <c r="D144" s="17"/>
      <c r="E144" s="17" t="s">
        <v>148</v>
      </c>
      <c r="G144" s="50"/>
      <c r="H144" s="50"/>
      <c r="K144"/>
    </row>
    <row r="145" spans="1:11" ht="60.75" hidden="1">
      <c r="A145"/>
      <c r="B145"/>
      <c r="C145" s="17"/>
      <c r="D145" s="17"/>
      <c r="E145" s="17" t="s">
        <v>152</v>
      </c>
      <c r="K145"/>
    </row>
    <row r="147" ht="48" customHeight="1"/>
  </sheetData>
  <sheetProtection/>
  <mergeCells count="55">
    <mergeCell ref="J61:J63"/>
    <mergeCell ref="I57:I60"/>
    <mergeCell ref="J57:J60"/>
    <mergeCell ref="A61:A63"/>
    <mergeCell ref="C61:C63"/>
    <mergeCell ref="D61:D63"/>
    <mergeCell ref="E61:E63"/>
    <mergeCell ref="F61:F63"/>
    <mergeCell ref="G61:G63"/>
    <mergeCell ref="H61:H63"/>
    <mergeCell ref="I61:I63"/>
    <mergeCell ref="H54:H56"/>
    <mergeCell ref="J54:J56"/>
    <mergeCell ref="I54:I56"/>
    <mergeCell ref="A57:A60"/>
    <mergeCell ref="C57:C60"/>
    <mergeCell ref="D57:D60"/>
    <mergeCell ref="E57:E60"/>
    <mergeCell ref="F57:F60"/>
    <mergeCell ref="G57:G60"/>
    <mergeCell ref="H57:H60"/>
    <mergeCell ref="A54:A56"/>
    <mergeCell ref="C54:C56"/>
    <mergeCell ref="D54:D56"/>
    <mergeCell ref="E54:E56"/>
    <mergeCell ref="F54:F56"/>
    <mergeCell ref="G54:G56"/>
    <mergeCell ref="K130:L130"/>
    <mergeCell ref="A7:A8"/>
    <mergeCell ref="K88:L88"/>
    <mergeCell ref="K103:L103"/>
    <mergeCell ref="C7:F7"/>
    <mergeCell ref="J7:J8"/>
    <mergeCell ref="B7:B8"/>
    <mergeCell ref="K27:L27"/>
    <mergeCell ref="K48:L48"/>
    <mergeCell ref="F113:F114"/>
    <mergeCell ref="B139:C139"/>
    <mergeCell ref="A113:A114"/>
    <mergeCell ref="C113:C114"/>
    <mergeCell ref="D113:D114"/>
    <mergeCell ref="B138:C138"/>
    <mergeCell ref="I1:J1"/>
    <mergeCell ref="I2:J2"/>
    <mergeCell ref="A4:J4"/>
    <mergeCell ref="A5:J5"/>
    <mergeCell ref="G7:I7"/>
    <mergeCell ref="H113:H114"/>
    <mergeCell ref="E113:E114"/>
    <mergeCell ref="L126:M126"/>
    <mergeCell ref="G113:G114"/>
    <mergeCell ref="I113:I114"/>
    <mergeCell ref="J113:J114"/>
    <mergeCell ref="K125:L125"/>
    <mergeCell ref="K117:L117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2020-08-18T05:22:08Z</cp:lastPrinted>
  <dcterms:created xsi:type="dcterms:W3CDTF">2018-05-02T09:31:47Z</dcterms:created>
  <dcterms:modified xsi:type="dcterms:W3CDTF">2020-10-29T12:34:20Z</dcterms:modified>
  <cp:category/>
  <cp:version/>
  <cp:contentType/>
  <cp:contentStatus/>
</cp:coreProperties>
</file>