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435" activeTab="0"/>
  </bookViews>
  <sheets>
    <sheet name="Аркуш1" sheetId="1" r:id="rId1"/>
  </sheets>
  <definedNames>
    <definedName name="_xlnm.Print_Area" localSheetId="0">'Аркуш1'!$A$1:$J$126</definedName>
  </definedNames>
  <calcPr fullCalcOnLoad="1"/>
</workbook>
</file>

<file path=xl/sharedStrings.xml><?xml version="1.0" encoding="utf-8"?>
<sst xmlns="http://schemas.openxmlformats.org/spreadsheetml/2006/main" count="227" uniqueCount="218">
  <si>
    <t>Загальний фонд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</si>
  <si>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</si>
  <si>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</si>
  <si>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</si>
  <si>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</si>
  <si>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</si>
  <si>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0180</t>
  </si>
  <si>
    <t>Інша діяльність у сфері державного управління</t>
  </si>
  <si>
    <t>1000</t>
  </si>
  <si>
    <t>Освіта</t>
  </si>
  <si>
    <t>1010</t>
  </si>
  <si>
    <t>1020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</si>
  <si>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</si>
  <si>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</si>
  <si>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</si>
  <si>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</si>
  <si>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</si>
  <si>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</si>
  <si>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</si>
  <si>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</si>
  <si>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</si>
  <si>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</si>
  <si>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</si>
  <si>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</si>
  <si>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</si>
  <si>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</si>
  <si>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</si>
  <si>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</si>
  <si>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</si>
  <si>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</si>
  <si>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</si>
  <si>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</si>
  <si>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2151</t>
  </si>
  <si>
    <t>2152</t>
  </si>
  <si>
    <t>3000</t>
  </si>
  <si>
    <t>Соціальний захист та соціальне забезпечення</t>
  </si>
  <si>
    <t>3031</t>
  </si>
  <si>
    <t>Надання інших пільг окремим категоріям громадян відповідно до законодавства</t>
  </si>
  <si>
    <t>3032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</si>
  <si>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</si>
  <si>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</si>
  <si>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</si>
  <si>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</si>
  <si>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3036</t>
  </si>
  <si>
    <t>Компенсаційні виплати на пільговий проїзд електротранспортом окремим категоріям громадян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</si>
  <si>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</si>
  <si>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</si>
  <si>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</si>
  <si>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</si>
  <si>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</si>
  <si>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3105</t>
  </si>
  <si>
    <t>3121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</si>
  <si>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</si>
  <si>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</si>
  <si>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</si>
  <si>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</si>
  <si>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</si>
  <si>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</si>
  <si>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</si>
  <si>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</si>
  <si>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3180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</si>
  <si>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</si>
  <si>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</si>
  <si>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</si>
  <si>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</si>
  <si>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</si>
  <si>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</si>
  <si>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</si>
  <si>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</si>
  <si>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4010</t>
  </si>
  <si>
    <t>Фінансова підтримка театрів</t>
  </si>
  <si>
    <t>4030</t>
  </si>
  <si>
    <t>Забезпечення діяльності бібліотек</t>
  </si>
  <si>
    <t>4040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</si>
  <si>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</si>
  <si>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</si>
  <si>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</si>
  <si>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</si>
  <si>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</si>
  <si>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</si>
  <si>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</si>
  <si>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</si>
  <si>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</si>
  <si>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</si>
  <si>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</si>
  <si>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5022</t>
  </si>
  <si>
    <t>Проведення навчально-тренувальних зборів і змагань та заходів зі спорту осіб з інвалідністю</t>
  </si>
  <si>
    <t>5031</t>
  </si>
  <si>
    <t>Утримання та навчально-тренувальна робота комунальних дитячо-юнацьких спортивних шкіл</t>
  </si>
  <si>
    <t>5032</t>
  </si>
  <si>
    <t>Фінансова підтримка дитячо-юнацьких спортивних шкіл фізкультурно-спортивних товариств</t>
  </si>
  <si>
    <t>5061</t>
  </si>
  <si>
    <t>5063</t>
  </si>
  <si>
    <t>Забезпечення діяльності централізованої бухгалтерії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</si>
  <si>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</si>
  <si>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</si>
  <si>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</si>
  <si>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</si>
  <si>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6013</t>
  </si>
  <si>
    <t>Забезпечення діяльності водопровідно-каналізаційного господарства</t>
  </si>
  <si>
    <t>6017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</si>
  <si>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</si>
  <si>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</si>
  <si>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</si>
  <si>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</si>
  <si>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6084</t>
  </si>
  <si>
    <t>7000</t>
  </si>
  <si>
    <t>Економічна діяльність</t>
  </si>
  <si>
    <t>7426</t>
  </si>
  <si>
    <t>Інші заходи у сфері електротранспорту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</si>
  <si>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</si>
  <si>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</si>
  <si>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7520</t>
  </si>
  <si>
    <t>Реалізація Національної програми інформатизації</t>
  </si>
  <si>
    <t>7610</t>
  </si>
  <si>
    <t>Сприяння розвитку малого та середнього підприємництва</t>
  </si>
  <si>
    <t>7630</t>
  </si>
  <si>
    <t>Реалізація програм і заходів в галузі зовнішньоекономічної діяльності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</si>
  <si>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</si>
  <si>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</si>
  <si>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</si>
  <si>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</si>
  <si>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</si>
  <si>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8000</t>
  </si>
  <si>
    <t>Інша діяльність</t>
  </si>
  <si>
    <t>8120</t>
  </si>
  <si>
    <t>Заходи з організації рятування на водах</t>
  </si>
  <si>
    <t>8410</t>
  </si>
  <si>
    <t>Фінансова підтримка засобів масової інформації</t>
  </si>
  <si>
    <t>8700</t>
  </si>
  <si>
    <t>Резервний фонд</t>
  </si>
  <si>
    <t>9000</t>
  </si>
  <si>
    <t>Міжбюджетні трансферти</t>
  </si>
  <si>
    <t>9110</t>
  </si>
  <si>
    <t>9710</t>
  </si>
  <si>
    <t xml:space="preserve"> </t>
  </si>
  <si>
    <t>% виконання</t>
  </si>
  <si>
    <t>Код програмної класифікації</t>
  </si>
  <si>
    <t>Спеціальний фонд</t>
  </si>
  <si>
    <t>Видатки міського бюджету</t>
  </si>
  <si>
    <t xml:space="preserve">Додаток 2 до рішення </t>
  </si>
  <si>
    <t>Забезпечення надійної та безперебійної експлуатації ліфтів</t>
  </si>
  <si>
    <t xml:space="preserve">Разом: </t>
  </si>
  <si>
    <t>Всього</t>
  </si>
  <si>
    <t>реверсна дотація</t>
  </si>
  <si>
    <t>субенція на села</t>
  </si>
  <si>
    <t>Централізовані заходи з лікування хворих на цукровий та
нецукровий діабет</t>
  </si>
  <si>
    <t>Обслуговування місцевого боргу</t>
  </si>
  <si>
    <t>субенція соц.-економ.розвиток</t>
  </si>
  <si>
    <t>Звіт про виконання видатків загального та спеціального фондів бюджету м. Хмельницького</t>
  </si>
  <si>
    <t>Організація та проведення громадських робіт</t>
  </si>
  <si>
    <t>Забезпечення діяльності з виробництва, транспортування, постачання теплової енергії</t>
  </si>
  <si>
    <t>субенція обласному бюджету</t>
  </si>
  <si>
    <t>2144</t>
  </si>
  <si>
    <t>Керівництво і управління у відповідній сфері у містах (місті Києві), селищах, селах, об’єднаних територіальних громадах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</si>
  <si>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</si>
  <si>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</si>
  <si>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пільг окремим категоріям громадян з оплати послуг зв'язку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</si>
  <si>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</si>
  <si>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Надання реабілітаційних послуг особам з інвалідністю та дітям з інвалідністю </t>
  </si>
  <si>
    <t>Утримання та забезпечення діяльності центрів соціальних служб для сім’ї, дітей та молоді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</si>
  <si>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</si>
  <si>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 xml:space="preserve"> Забезпечення діяльності музеїв i виставок</t>
  </si>
  <si>
    <t xml:space="preserve">Забезпечення діяльності інших закладів в галузі культури і мистецтва 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</si>
  <si>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</si>
  <si>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Інша діяльність, пов’язана з експлуатацією об’єктів житлово-комунального господарства 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</si>
  <si>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</si>
  <si>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Інші заходи, пов'язані з економічною діяльністю</t>
  </si>
  <si>
    <t xml:space="preserve"> Реверсна дотація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</si>
  <si>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</si>
  <si>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Придбання житла для окремих категорій населення відповідно до законодавства</t>
  </si>
  <si>
    <t>Здійснення  заходів із землеустрою</t>
  </si>
  <si>
    <r>
      <t>Будівництвоˈ об'єктів житлово-комунального господарства</t>
    </r>
    <r>
      <rPr>
        <sz val="16"/>
        <rFont val="Calibri"/>
        <family val="2"/>
      </rPr>
      <t>ˈ</t>
    </r>
  </si>
  <si>
    <t>Будівництвоˈ  освітніх установ та закладів</t>
  </si>
  <si>
    <t>Будівництвоˈ споруд, установ та закладів фізичної культури і спорту</t>
  </si>
  <si>
    <t>Будівництвоˈ установ та закладів соціальної сфери</t>
  </si>
  <si>
    <t>Будівництвоˈ інших об'єктів комунальної власності</t>
  </si>
  <si>
    <t>Реалізація інших заходів щодо соціально-економічного розвитку територій</t>
  </si>
  <si>
    <t>Проведення експертної грошової оцінки земельної ділянки чи права на неї</t>
  </si>
  <si>
    <t>Внески до статутного капіталу суб’єктів господарювання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</si>
  <si>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фонди, утворені Верховною Радою Автономної Республіки Крим, органами</t>
  </si>
  <si>
    <t xml:space="preserve">  місцевого самоврядування і місцевими органами виконавчої влади</t>
  </si>
  <si>
    <t>Охорона та раціональне використання природних ресурсів</t>
  </si>
  <si>
    <t xml:space="preserve">Інша діяльність у сфері екології та охорони природних ресурсів </t>
  </si>
  <si>
    <t>Забезпечення діяльності інклюзивно-ресурсних центрів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</si>
  <si>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</si>
  <si>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</si>
  <si>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від "    "                  2020 р. №</t>
  </si>
  <si>
    <t>Утилізація відходів</t>
  </si>
  <si>
    <t xml:space="preserve">С. ЯМЧУК </t>
  </si>
  <si>
    <t>Начальник фінансового управління</t>
  </si>
  <si>
    <t>Затвердженно на 2020 рік з урахуванням змін</t>
  </si>
  <si>
    <t xml:space="preserve"> Надання дошкільної освіти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</si>
  <si>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</si>
  <si>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</si>
  <si>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</si>
  <si>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</si>
  <si>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</si>
  <si>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</si>
  <si>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Спеціалізована стаціонарна медична допомога населенню</t>
  </si>
  <si>
    <t>ВІДСОТОК ВРУЧНУ</t>
  </si>
  <si>
    <t>Інші заходи у сфері автотранспорту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</si>
  <si>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</si>
  <si>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</si>
  <si>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 xml:space="preserve">Керуючий справами виконавчого комітету </t>
  </si>
  <si>
    <t xml:space="preserve">Ю. САБІЙ </t>
  </si>
  <si>
    <t>Найменування видатків за програмною класифікацією видатків та кредитування місцевого бюджету</t>
  </si>
  <si>
    <t xml:space="preserve"> 
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</si>
  <si>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</si>
  <si>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Будівництвоˈ установ та закладів культури</t>
  </si>
  <si>
    <t>Розроблення схем планування та забудови територій (містобудівної документації)</t>
  </si>
  <si>
    <t>Збереження природно-заповідного фонду</t>
  </si>
  <si>
    <t>Інші субвенції з місцевого бюджету</t>
  </si>
  <si>
    <t>за І-е півріччя 2020 року</t>
  </si>
  <si>
    <t>Затверджено на І-е півріччя  2020 року з урахуванням змін</t>
  </si>
  <si>
    <t>Виконано за І-е півріччя  2020 року</t>
  </si>
  <si>
    <t>Виконано за І-е півріччя 2020 року</t>
  </si>
  <si>
    <t>Виконано за І-е півріччя  2020 року разом по загальному та спеціальному фондах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</si>
</sst>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_-* #,##0\ &quot;грн.&quot;_-;\-* #,##0\ &quot;грн.&quot;_-;_-* &quot;-&quot;\ &quot;грн.&quot;_-;_-@_-"/>
    <numFmt numFmtId="184" formatCode="_-* #,##0\ _г_р_н_._-;\-* #,##0\ _г_р_н_._-;_-* &quot;-&quot;\ _г_р_н_._-;_-@_-"/>
    <numFmt numFmtId="185" formatCode="_-* #,##0.00\ &quot;грн.&quot;_-;\-* #,##0.00\ &quot;грн.&quot;_-;_-* &quot;-&quot;??\ &quot;грн.&quot;_-;_-@_-"/>
    <numFmt numFmtId="186" formatCode="_-* #,##0.00\ _г_р_н_._-;\-* #,##0.00\ _г_р_н_._-;_-* &quot;-&quot;??\ _г_р_н_._-;_-@_-"/>
    <numFmt numFmtId="187" formatCode="0.0"/>
    <numFmt numFmtId="188" formatCode="#,##0.0"/>
    <numFmt numFmtId="189" formatCode="#,##0.0000000000000000000"/>
    <numFmt numFmtId="190" formatCode="0.0000000000"/>
    <numFmt numFmtId="191" formatCode="0.00000000000000000000000"/>
    <numFmt numFmtId="192" formatCode="0.0%"/>
    <numFmt numFmtId="193" formatCode="&quot;Так&quot;;&quot;Так&quot;;&quot;Ні&quot;"/>
    <numFmt numFmtId="194" formatCode="&quot;True&quot;;&quot;True&quot;;&quot;False&quot;"/>
    <numFmt numFmtId="195" formatCode="&quot;Увімк&quot;;&quot;Увімк&quot;;&quot;Вимк&quot;"/>
    <numFmt numFmtId="196" formatCode="[$¥€-2]\ ###,000_);[Red]\([$€-2]\ ###,000\)"/>
  </numFmts>
  <fonts count="6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20"/>
      <name val="Arial Cyr"/>
      <family val="0"/>
    </font>
    <font>
      <vertAlign val="superscript"/>
      <sz val="12"/>
      <name val="Times New Roman"/>
      <family val="1"/>
    </font>
    <font>
      <sz val="12"/>
      <name val="Times New Roman"/>
      <family val="1"/>
    </font>
    <font>
      <sz val="16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i/>
      <sz val="16"/>
      <color indexed="8"/>
      <name val="Calibri"/>
      <family val="2"/>
    </font>
    <font>
      <b/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i/>
      <sz val="16"/>
      <color theme="1"/>
      <name val="Calibri"/>
      <family val="2"/>
    </font>
    <font>
      <b/>
      <sz val="26"/>
      <color theme="1"/>
      <name val="Times New Roman"/>
      <family val="1"/>
    </font>
    <font>
      <b/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5" tint="0.8000100255012512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rgb="FF66FFCC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  <fill>
      <gradientFill degree="90">
        <stop position="0">
          <color theme="0"/>
        </stop>
        <stop position="1">
          <color theme="7" tint="0.40000998973846436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ont="0" applyFill="0" applyBorder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8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54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4" fontId="54" fillId="0" borderId="10" xfId="0" applyNumberFormat="1" applyFont="1" applyFill="1" applyBorder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3" borderId="0" xfId="0" applyFont="1" applyFill="1" applyBorder="1" applyAlignment="1" quotePrefix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54" fillId="35" borderId="0" xfId="0" applyNumberFormat="1" applyFont="1" applyFill="1" applyBorder="1" applyAlignment="1">
      <alignment horizontal="center" vertical="center" wrapText="1"/>
    </xf>
    <xf numFmtId="188" fontId="54" fillId="36" borderId="0" xfId="0" applyNumberFormat="1" applyFont="1" applyFill="1" applyBorder="1" applyAlignment="1">
      <alignment horizontal="center" vertical="center" wrapText="1"/>
    </xf>
    <xf numFmtId="188" fontId="4" fillId="37" borderId="0" xfId="48" applyNumberFormat="1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 quotePrefix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54" fillId="0" borderId="0" xfId="0" applyNumberFormat="1" applyFont="1" applyFill="1" applyBorder="1" applyAlignment="1">
      <alignment horizontal="center" vertical="center" wrapText="1"/>
    </xf>
    <xf numFmtId="188" fontId="54" fillId="0" borderId="0" xfId="0" applyNumberFormat="1" applyFont="1" applyFill="1" applyBorder="1" applyAlignment="1">
      <alignment horizontal="center" vertical="center" wrapText="1"/>
    </xf>
    <xf numFmtId="188" fontId="4" fillId="0" borderId="0" xfId="48" applyNumberFormat="1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53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0" xfId="0" applyFont="1" applyFill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2" fontId="54" fillId="38" borderId="11" xfId="0" applyNumberFormat="1" applyFont="1" applyFill="1" applyBorder="1" applyAlignment="1" quotePrefix="1">
      <alignment horizontal="center" vertical="center" wrapText="1"/>
    </xf>
    <xf numFmtId="2" fontId="54" fillId="39" borderId="11" xfId="0" applyNumberFormat="1" applyFont="1" applyFill="1" applyBorder="1" applyAlignment="1">
      <alignment horizontal="center" vertical="center" wrapText="1"/>
    </xf>
    <xf numFmtId="4" fontId="54" fillId="40" borderId="11" xfId="0" applyNumberFormat="1" applyFont="1" applyFill="1" applyBorder="1" applyAlignment="1">
      <alignment horizontal="center" vertical="center" wrapText="1"/>
    </xf>
    <xf numFmtId="192" fontId="54" fillId="41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 quotePrefix="1">
      <alignment horizontal="center" vertical="center" wrapText="1"/>
    </xf>
    <xf numFmtId="0" fontId="3" fillId="0" borderId="11" xfId="56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2" fontId="54" fillId="42" borderId="11" xfId="0" applyNumberFormat="1" applyFont="1" applyFill="1" applyBorder="1" applyAlignment="1" quotePrefix="1">
      <alignment horizontal="center" vertical="center" wrapText="1"/>
    </xf>
    <xf numFmtId="2" fontId="54" fillId="43" borderId="11" xfId="0" applyNumberFormat="1" applyFont="1" applyFill="1" applyBorder="1" applyAlignment="1">
      <alignment horizontal="center" vertical="center" wrapText="1"/>
    </xf>
    <xf numFmtId="4" fontId="54" fillId="44" borderId="11" xfId="0" applyNumberFormat="1" applyFont="1" applyFill="1" applyBorder="1" applyAlignment="1">
      <alignment horizontal="center" vertical="center" wrapText="1"/>
    </xf>
    <xf numFmtId="192" fontId="54" fillId="45" borderId="11" xfId="0" applyNumberFormat="1" applyFont="1" applyFill="1" applyBorder="1" applyAlignment="1">
      <alignment horizontal="center" vertical="center" wrapText="1"/>
    </xf>
    <xf numFmtId="0" fontId="3" fillId="0" borderId="11" xfId="56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>
      <alignment horizontal="left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192" fontId="53" fillId="0" borderId="11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192" fontId="3" fillId="0" borderId="11" xfId="48" applyNumberFormat="1" applyFont="1" applyFill="1" applyBorder="1" applyAlignment="1">
      <alignment horizontal="center" vertical="center" wrapText="1"/>
      <protection/>
    </xf>
    <xf numFmtId="192" fontId="53" fillId="0" borderId="11" xfId="0" applyNumberFormat="1" applyFont="1" applyFill="1" applyBorder="1" applyAlignment="1">
      <alignment horizontal="center" vertical="center" wrapText="1"/>
    </xf>
    <xf numFmtId="4" fontId="3" fillId="0" borderId="11" xfId="48" applyNumberFormat="1" applyFont="1" applyFill="1" applyBorder="1" applyAlignment="1">
      <alignment horizontal="center" vertical="center" wrapText="1"/>
      <protection/>
    </xf>
    <xf numFmtId="4" fontId="53" fillId="0" borderId="11" xfId="0" applyNumberFormat="1" applyFont="1" applyFill="1" applyBorder="1" applyAlignment="1">
      <alignment horizontal="center" vertical="center"/>
    </xf>
    <xf numFmtId="188" fontId="3" fillId="0" borderId="11" xfId="48" applyNumberFormat="1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 applyProtection="1">
      <alignment horizontal="center" wrapText="1"/>
      <protection locked="0"/>
    </xf>
    <xf numFmtId="0" fontId="3" fillId="0" borderId="0" xfId="56" applyFont="1" applyFill="1" applyBorder="1" applyAlignment="1" applyProtection="1">
      <alignment horizontal="center" vertical="top" wrapText="1"/>
      <protection locked="0"/>
    </xf>
    <xf numFmtId="0" fontId="3" fillId="0" borderId="11" xfId="55" applyFont="1" applyFill="1" applyBorder="1" applyAlignment="1">
      <alignment horizontal="center" vertical="center" wrapText="1"/>
      <protection/>
    </xf>
    <xf numFmtId="0" fontId="6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4" fontId="4" fillId="0" borderId="11" xfId="48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48" applyFont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192" fontId="53" fillId="0" borderId="11" xfId="0" applyNumberFormat="1" applyFont="1" applyFill="1" applyBorder="1" applyAlignment="1">
      <alignment horizontal="center" vertical="center" wrapText="1"/>
    </xf>
    <xf numFmtId="192" fontId="0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9" fillId="0" borderId="0" xfId="48" applyFont="1" applyAlignment="1">
      <alignment/>
      <protection/>
    </xf>
    <xf numFmtId="0" fontId="5" fillId="0" borderId="0" xfId="48" applyFont="1" applyAlignment="1">
      <alignment/>
      <protection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" fontId="4" fillId="0" borderId="11" xfId="48" applyNumberFormat="1" applyFont="1" applyFill="1" applyBorder="1" applyAlignment="1" applyProtection="1">
      <alignment horizontal="center" vertical="center"/>
      <protection locked="0"/>
    </xf>
    <xf numFmtId="0" fontId="3" fillId="0" borderId="11" xfId="48" applyFont="1" applyBorder="1" applyAlignment="1">
      <alignment horizontal="center" vertical="center"/>
      <protection/>
    </xf>
    <xf numFmtId="192" fontId="3" fillId="0" borderId="11" xfId="48" applyNumberFormat="1" applyFont="1" applyFill="1" applyBorder="1" applyAlignment="1">
      <alignment horizontal="center" vertical="center" wrapText="1"/>
      <protection/>
    </xf>
    <xf numFmtId="4" fontId="53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_Додаток 2 до бюджету 2000 року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3"/>
  <sheetViews>
    <sheetView tabSelected="1" view="pageBreakPreview" zoomScale="115" zoomScaleNormal="115" zoomScaleSheetLayoutView="115" workbookViewId="0" topLeftCell="C1">
      <selection activeCell="J7" sqref="J7:J8"/>
    </sheetView>
  </sheetViews>
  <sheetFormatPr defaultColWidth="9.140625" defaultRowHeight="12.75"/>
  <cols>
    <col min="1" max="1" width="20.57421875" style="5" customWidth="1"/>
    <col min="2" max="2" width="61.8515625" style="7" bestFit="1" customWidth="1"/>
    <col min="3" max="3" width="24.8515625" style="0" bestFit="1" customWidth="1"/>
    <col min="4" max="4" width="30.28125" style="0" bestFit="1" customWidth="1"/>
    <col min="5" max="5" width="26.140625" style="0" customWidth="1"/>
    <col min="6" max="6" width="18.421875" style="0" customWidth="1"/>
    <col min="7" max="7" width="24.28125" style="0" customWidth="1"/>
    <col min="8" max="8" width="25.8515625" style="0" customWidth="1"/>
    <col min="9" max="9" width="17.28125" style="0" customWidth="1"/>
    <col min="10" max="10" width="34.28125" style="0" customWidth="1"/>
    <col min="11" max="11" width="19.7109375" style="5" hidden="1" customWidth="1"/>
    <col min="12" max="12" width="14.57421875" style="0" hidden="1" customWidth="1"/>
    <col min="13" max="13" width="18.8515625" style="0" hidden="1" customWidth="1"/>
    <col min="14" max="14" width="7.00390625" style="0" hidden="1" customWidth="1"/>
  </cols>
  <sheetData>
    <row r="1" spans="1:10" ht="26.25" customHeight="1">
      <c r="A1" s="27"/>
      <c r="B1" s="28"/>
      <c r="C1" s="29"/>
      <c r="D1" s="29"/>
      <c r="E1" s="29"/>
      <c r="F1" s="29"/>
      <c r="G1" s="29"/>
      <c r="H1" s="29"/>
      <c r="I1" s="99" t="s">
        <v>140</v>
      </c>
      <c r="J1" s="100"/>
    </row>
    <row r="2" spans="1:10" ht="30.75" customHeight="1">
      <c r="A2" s="27"/>
      <c r="B2" s="28"/>
      <c r="C2" s="29"/>
      <c r="D2" s="29"/>
      <c r="E2" s="29"/>
      <c r="F2" s="29"/>
      <c r="G2" s="29"/>
      <c r="H2" s="29"/>
      <c r="I2" s="99" t="s">
        <v>187</v>
      </c>
      <c r="J2" s="100"/>
    </row>
    <row r="3" spans="1:10" ht="12.75">
      <c r="A3" s="27"/>
      <c r="B3" s="28"/>
      <c r="C3" s="29"/>
      <c r="D3" s="29"/>
      <c r="E3" s="29"/>
      <c r="F3" s="29"/>
      <c r="G3" s="29"/>
      <c r="H3" s="29"/>
      <c r="I3" s="29"/>
      <c r="J3" s="29"/>
    </row>
    <row r="4" spans="1:10" ht="20.25">
      <c r="A4" s="101" t="s">
        <v>149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ht="20.25">
      <c r="A5" s="101" t="s">
        <v>213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ht="21" thickBot="1">
      <c r="A6" s="6"/>
      <c r="B6" s="8" t="s">
        <v>139</v>
      </c>
      <c r="C6" s="4"/>
      <c r="D6" s="4"/>
      <c r="E6" s="4"/>
      <c r="F6" s="4"/>
      <c r="G6" s="2"/>
      <c r="H6" s="2"/>
      <c r="I6" s="2"/>
      <c r="J6" s="2"/>
    </row>
    <row r="7" spans="1:10" ht="21.75" thickBot="1" thickTop="1">
      <c r="A7" s="84" t="s">
        <v>137</v>
      </c>
      <c r="B7" s="84" t="s">
        <v>206</v>
      </c>
      <c r="C7" s="86" t="s">
        <v>0</v>
      </c>
      <c r="D7" s="87"/>
      <c r="E7" s="87"/>
      <c r="F7" s="87"/>
      <c r="G7" s="103" t="s">
        <v>138</v>
      </c>
      <c r="H7" s="104"/>
      <c r="I7" s="104"/>
      <c r="J7" s="84" t="s">
        <v>217</v>
      </c>
    </row>
    <row r="8" spans="1:11" s="1" customFormat="1" ht="86.25" customHeight="1" thickBot="1" thickTop="1">
      <c r="A8" s="85"/>
      <c r="B8" s="88"/>
      <c r="C8" s="54" t="s">
        <v>191</v>
      </c>
      <c r="D8" s="54" t="s">
        <v>214</v>
      </c>
      <c r="E8" s="54" t="s">
        <v>215</v>
      </c>
      <c r="F8" s="54" t="s">
        <v>136</v>
      </c>
      <c r="G8" s="54" t="s">
        <v>191</v>
      </c>
      <c r="H8" s="54" t="s">
        <v>216</v>
      </c>
      <c r="I8" s="54" t="s">
        <v>136</v>
      </c>
      <c r="J8" s="84"/>
      <c r="K8" s="20"/>
    </row>
    <row r="9" spans="1:11" ht="21.75" thickBot="1" thickTop="1">
      <c r="A9" s="55" t="s">
        <v>1</v>
      </c>
      <c r="B9" s="56" t="s">
        <v>2</v>
      </c>
      <c r="C9" s="57">
        <f>C10+C11+C12</f>
        <v>170020977</v>
      </c>
      <c r="D9" s="57">
        <f>D10+D11+D12</f>
        <v>78377187</v>
      </c>
      <c r="E9" s="57">
        <f>E10+E11+E12</f>
        <v>74556008.25000001</v>
      </c>
      <c r="F9" s="58">
        <f aca="true" t="shared" si="0" ref="F9:F26">E9/D9</f>
        <v>0.9512462886681556</v>
      </c>
      <c r="G9" s="57">
        <f>G10+G11+G12</f>
        <v>1650499.76</v>
      </c>
      <c r="H9" s="57">
        <f>H10+H11+H12</f>
        <v>544419.1</v>
      </c>
      <c r="I9" s="58">
        <f>H9/G9</f>
        <v>0.3298510628077886</v>
      </c>
      <c r="J9" s="57">
        <f>J10+J11+J12</f>
        <v>75100427.35000001</v>
      </c>
      <c r="K9" s="3" t="b">
        <f>J9=E9+H9</f>
        <v>1</v>
      </c>
    </row>
    <row r="10" spans="1:10" ht="102.75" thickBot="1" thickTop="1">
      <c r="A10" s="59" t="s">
        <v>3</v>
      </c>
      <c r="B10" s="60" t="s">
        <v>4</v>
      </c>
      <c r="C10" s="61">
        <v>85960700</v>
      </c>
      <c r="D10" s="61">
        <v>39767800</v>
      </c>
      <c r="E10" s="61">
        <v>38538826.6</v>
      </c>
      <c r="F10" s="75">
        <f>E10/D10</f>
        <v>0.9690962688406198</v>
      </c>
      <c r="G10" s="76">
        <v>614499.76</v>
      </c>
      <c r="H10" s="76">
        <v>56060</v>
      </c>
      <c r="I10" s="75">
        <f>H10/G10</f>
        <v>0.09122867680208695</v>
      </c>
      <c r="J10" s="77">
        <f aca="true" t="shared" si="1" ref="J10:J58">H10+E10</f>
        <v>38594886.6</v>
      </c>
    </row>
    <row r="11" spans="1:10" ht="62.25" thickBot="1" thickTop="1">
      <c r="A11" s="62" t="s">
        <v>5</v>
      </c>
      <c r="B11" s="60" t="s">
        <v>154</v>
      </c>
      <c r="C11" s="71">
        <v>81198677</v>
      </c>
      <c r="D11" s="71">
        <v>36874637</v>
      </c>
      <c r="E11" s="71">
        <v>34826976.11</v>
      </c>
      <c r="F11" s="75">
        <f t="shared" si="0"/>
        <v>0.9444696665081747</v>
      </c>
      <c r="G11" s="77">
        <v>966000</v>
      </c>
      <c r="H11" s="77">
        <v>418359.1</v>
      </c>
      <c r="I11" s="75">
        <f>H11/G11</f>
        <v>0.43308395445134573</v>
      </c>
      <c r="J11" s="77">
        <f t="shared" si="1"/>
        <v>35245335.21</v>
      </c>
    </row>
    <row r="12" spans="1:10" ht="42" thickBot="1" thickTop="1">
      <c r="A12" s="62" t="s">
        <v>6</v>
      </c>
      <c r="B12" s="60" t="s">
        <v>7</v>
      </c>
      <c r="C12" s="71">
        <v>2861600</v>
      </c>
      <c r="D12" s="71">
        <v>1734750</v>
      </c>
      <c r="E12" s="71">
        <v>1190205.54</v>
      </c>
      <c r="F12" s="75">
        <f t="shared" si="0"/>
        <v>0.6860962905317769</v>
      </c>
      <c r="G12" s="77">
        <v>70000</v>
      </c>
      <c r="H12" s="77">
        <v>70000</v>
      </c>
      <c r="I12" s="75">
        <f>H12/G12</f>
        <v>1</v>
      </c>
      <c r="J12" s="77">
        <f t="shared" si="1"/>
        <v>1260205.54</v>
      </c>
    </row>
    <row r="13" spans="1:11" ht="21.75" thickBot="1" thickTop="1">
      <c r="A13" s="55" t="s">
        <v>8</v>
      </c>
      <c r="B13" s="56" t="s">
        <v>9</v>
      </c>
      <c r="C13" s="57">
        <f>SUM(C14:C23)</f>
        <v>1208379104.52</v>
      </c>
      <c r="D13" s="57">
        <f>SUM(D14:D23)</f>
        <v>641337752.8199999</v>
      </c>
      <c r="E13" s="57">
        <f>SUM(E14:E23)</f>
        <v>621716107.25</v>
      </c>
      <c r="F13" s="58">
        <f t="shared" si="0"/>
        <v>0.9694051293819482</v>
      </c>
      <c r="G13" s="57">
        <f>SUM(G14:G23)</f>
        <v>190265928.52</v>
      </c>
      <c r="H13" s="57">
        <f>SUM(H14:H23)</f>
        <v>53595241.61</v>
      </c>
      <c r="I13" s="58">
        <f aca="true" t="shared" si="2" ref="I13:I21">H13/G13</f>
        <v>0.28168596462275314</v>
      </c>
      <c r="J13" s="57">
        <f>J14+J15+J16+J17+J18+J19+J20+J21+J22+J23</f>
        <v>675311348.8600001</v>
      </c>
      <c r="K13" s="3" t="b">
        <f>J13=E13+H13</f>
        <v>1</v>
      </c>
    </row>
    <row r="14" spans="1:10" ht="21.75" thickBot="1" thickTop="1">
      <c r="A14" s="62" t="s">
        <v>10</v>
      </c>
      <c r="B14" s="60" t="s">
        <v>192</v>
      </c>
      <c r="C14" s="71">
        <v>327506166.57</v>
      </c>
      <c r="D14" s="71">
        <v>151760149.57</v>
      </c>
      <c r="E14" s="71">
        <v>149009078.44</v>
      </c>
      <c r="F14" s="72">
        <f t="shared" si="0"/>
        <v>0.9818722428925187</v>
      </c>
      <c r="G14" s="77">
        <v>60564004.54</v>
      </c>
      <c r="H14" s="77">
        <v>12869438.62</v>
      </c>
      <c r="I14" s="75">
        <f t="shared" si="2"/>
        <v>0.21249319158709645</v>
      </c>
      <c r="J14" s="77">
        <f t="shared" si="1"/>
        <v>161878517.06</v>
      </c>
    </row>
    <row r="15" spans="1:10" ht="82.5" thickBot="1" thickTop="1">
      <c r="A15" s="62" t="s">
        <v>11</v>
      </c>
      <c r="B15" s="60" t="s">
        <v>193</v>
      </c>
      <c r="C15" s="71">
        <v>644459666.95</v>
      </c>
      <c r="D15" s="71">
        <v>354772135.25</v>
      </c>
      <c r="E15" s="71">
        <v>347291513.94</v>
      </c>
      <c r="F15" s="72">
        <f t="shared" si="0"/>
        <v>0.9789142929595399</v>
      </c>
      <c r="G15" s="77">
        <v>86058159.15</v>
      </c>
      <c r="H15" s="77">
        <v>25313362.29</v>
      </c>
      <c r="I15" s="75">
        <f t="shared" si="2"/>
        <v>0.29414250246601975</v>
      </c>
      <c r="J15" s="77">
        <f t="shared" si="1"/>
        <v>372604876.23</v>
      </c>
    </row>
    <row r="16" spans="1:10" ht="82.5" thickBot="1" thickTop="1">
      <c r="A16" s="62">
        <v>1030</v>
      </c>
      <c r="B16" s="60" t="s">
        <v>194</v>
      </c>
      <c r="C16" s="71">
        <v>19537399</v>
      </c>
      <c r="D16" s="71">
        <v>11578368</v>
      </c>
      <c r="E16" s="71">
        <v>10272512.67</v>
      </c>
      <c r="F16" s="72">
        <f t="shared" si="0"/>
        <v>0.8872159418322167</v>
      </c>
      <c r="G16" s="77">
        <v>121499</v>
      </c>
      <c r="H16" s="77">
        <v>14178.84</v>
      </c>
      <c r="I16" s="75">
        <f t="shared" si="2"/>
        <v>0.1166992320924452</v>
      </c>
      <c r="J16" s="77">
        <f t="shared" si="1"/>
        <v>10286691.51</v>
      </c>
    </row>
    <row r="17" spans="1:10" ht="62.25" thickBot="1" thickTop="1">
      <c r="A17" s="62" t="s">
        <v>12</v>
      </c>
      <c r="B17" s="60" t="s">
        <v>195</v>
      </c>
      <c r="C17" s="71">
        <v>33162848</v>
      </c>
      <c r="D17" s="71">
        <v>18356995</v>
      </c>
      <c r="E17" s="71">
        <v>17239048.17</v>
      </c>
      <c r="F17" s="72">
        <f t="shared" si="0"/>
        <v>0.9390996821647553</v>
      </c>
      <c r="G17" s="77">
        <v>12632191</v>
      </c>
      <c r="H17" s="77">
        <v>2502012.05</v>
      </c>
      <c r="I17" s="75">
        <f t="shared" si="2"/>
        <v>0.198066356818069</v>
      </c>
      <c r="J17" s="77">
        <f t="shared" si="1"/>
        <v>19741060.220000003</v>
      </c>
    </row>
    <row r="18" spans="1:13" ht="42" thickBot="1" thickTop="1">
      <c r="A18" s="62" t="s">
        <v>13</v>
      </c>
      <c r="B18" s="60" t="s">
        <v>196</v>
      </c>
      <c r="C18" s="71">
        <v>55158617</v>
      </c>
      <c r="D18" s="71">
        <v>33349150</v>
      </c>
      <c r="E18" s="71">
        <v>31079891.33</v>
      </c>
      <c r="F18" s="72">
        <f t="shared" si="0"/>
        <v>0.9319545274767123</v>
      </c>
      <c r="G18" s="77">
        <v>8757713.47</v>
      </c>
      <c r="H18" s="77">
        <v>3223126.25</v>
      </c>
      <c r="I18" s="75">
        <f t="shared" si="2"/>
        <v>0.3680328502457845</v>
      </c>
      <c r="J18" s="77">
        <f t="shared" si="1"/>
        <v>34303017.58</v>
      </c>
      <c r="M18" s="52"/>
    </row>
    <row r="19" spans="1:10" ht="62.25" thickBot="1" thickTop="1">
      <c r="A19" s="62" t="s">
        <v>14</v>
      </c>
      <c r="B19" s="60" t="s">
        <v>197</v>
      </c>
      <c r="C19" s="71">
        <v>98915700</v>
      </c>
      <c r="D19" s="71">
        <v>57585391</v>
      </c>
      <c r="E19" s="71">
        <v>55201425.92</v>
      </c>
      <c r="F19" s="72">
        <f t="shared" si="0"/>
        <v>0.9586012174511415</v>
      </c>
      <c r="G19" s="77">
        <v>21519389.87</v>
      </c>
      <c r="H19" s="77">
        <v>9630199.1</v>
      </c>
      <c r="I19" s="75">
        <f t="shared" si="2"/>
        <v>0.4475126459521689</v>
      </c>
      <c r="J19" s="77">
        <f t="shared" si="1"/>
        <v>64831625.02</v>
      </c>
    </row>
    <row r="20" spans="1:10" ht="42" thickBot="1" thickTop="1">
      <c r="A20" s="62" t="s">
        <v>15</v>
      </c>
      <c r="B20" s="60" t="s">
        <v>198</v>
      </c>
      <c r="C20" s="71">
        <v>5193490</v>
      </c>
      <c r="D20" s="71">
        <v>2580869</v>
      </c>
      <c r="E20" s="71">
        <v>2212035.92</v>
      </c>
      <c r="F20" s="72">
        <f t="shared" si="0"/>
        <v>0.8570895771927982</v>
      </c>
      <c r="G20" s="77">
        <v>63500</v>
      </c>
      <c r="H20" s="77">
        <v>16407.24</v>
      </c>
      <c r="I20" s="75">
        <f t="shared" si="2"/>
        <v>0.2583817322834646</v>
      </c>
      <c r="J20" s="77">
        <f t="shared" si="1"/>
        <v>2228443.16</v>
      </c>
    </row>
    <row r="21" spans="1:11" s="9" customFormat="1" ht="42" thickBot="1" thickTop="1">
      <c r="A21" s="62" t="s">
        <v>16</v>
      </c>
      <c r="B21" s="60" t="s">
        <v>17</v>
      </c>
      <c r="C21" s="71">
        <v>20190430</v>
      </c>
      <c r="D21" s="71">
        <v>9433788</v>
      </c>
      <c r="E21" s="71">
        <v>8754971.62</v>
      </c>
      <c r="F21" s="72">
        <f t="shared" si="0"/>
        <v>0.9280441345512533</v>
      </c>
      <c r="G21" s="77">
        <v>549471.49</v>
      </c>
      <c r="H21" s="77">
        <v>26517.22</v>
      </c>
      <c r="I21" s="75">
        <f t="shared" si="2"/>
        <v>0.04825950114354432</v>
      </c>
      <c r="J21" s="77">
        <f t="shared" si="1"/>
        <v>8781488.84</v>
      </c>
      <c r="K21" s="21"/>
    </row>
    <row r="22" spans="1:11" s="9" customFormat="1" ht="21.75" thickBot="1" thickTop="1">
      <c r="A22" s="62" t="s">
        <v>18</v>
      </c>
      <c r="B22" s="60" t="s">
        <v>19</v>
      </c>
      <c r="C22" s="71">
        <v>156200</v>
      </c>
      <c r="D22" s="71">
        <v>62310</v>
      </c>
      <c r="E22" s="71">
        <v>58675.74</v>
      </c>
      <c r="F22" s="72">
        <f t="shared" si="0"/>
        <v>0.9416745305729417</v>
      </c>
      <c r="G22" s="77"/>
      <c r="H22" s="77"/>
      <c r="I22" s="75"/>
      <c r="J22" s="77">
        <f t="shared" si="1"/>
        <v>58675.74</v>
      </c>
      <c r="K22" s="21"/>
    </row>
    <row r="23" spans="1:11" s="9" customFormat="1" ht="51.75" customHeight="1" thickBot="1" thickTop="1">
      <c r="A23" s="62">
        <v>1170</v>
      </c>
      <c r="B23" s="60" t="s">
        <v>184</v>
      </c>
      <c r="C23" s="71">
        <v>4098587</v>
      </c>
      <c r="D23" s="71">
        <v>1858597</v>
      </c>
      <c r="E23" s="71">
        <v>596953.5</v>
      </c>
      <c r="F23" s="72">
        <f t="shared" si="0"/>
        <v>0.3211850121354979</v>
      </c>
      <c r="G23" s="77"/>
      <c r="H23" s="77"/>
      <c r="I23" s="75"/>
      <c r="J23" s="77">
        <f t="shared" si="1"/>
        <v>596953.5</v>
      </c>
      <c r="K23" s="21"/>
    </row>
    <row r="24" spans="1:11" ht="21.75" thickBot="1" thickTop="1">
      <c r="A24" s="55" t="s">
        <v>20</v>
      </c>
      <c r="B24" s="56" t="s">
        <v>21</v>
      </c>
      <c r="C24" s="57">
        <f>SUM(C25:C33)</f>
        <v>159752983.13</v>
      </c>
      <c r="D24" s="57">
        <f>SUM(D25:D33)</f>
        <v>123369031.09</v>
      </c>
      <c r="E24" s="57">
        <f>SUM(E25:E33)</f>
        <v>119838880.22999999</v>
      </c>
      <c r="F24" s="58">
        <f t="shared" si="0"/>
        <v>0.9713854374245291</v>
      </c>
      <c r="G24" s="57">
        <f>SUM(G25:G33)</f>
        <v>10109110</v>
      </c>
      <c r="H24" s="57">
        <f>SUM(H25:H33)</f>
        <v>5797527.57</v>
      </c>
      <c r="I24" s="58">
        <f>H24/G24</f>
        <v>0.5734953492443945</v>
      </c>
      <c r="J24" s="57">
        <f>J25+J27+J28+J29+J30+J31+J32+J33+J26</f>
        <v>125636407.8</v>
      </c>
      <c r="K24" s="3" t="b">
        <f>J24=E24+H24</f>
        <v>1</v>
      </c>
    </row>
    <row r="25" spans="1:10" ht="42" thickBot="1" thickTop="1">
      <c r="A25" s="62" t="s">
        <v>22</v>
      </c>
      <c r="B25" s="60" t="s">
        <v>23</v>
      </c>
      <c r="C25" s="71">
        <v>72784041</v>
      </c>
      <c r="D25" s="71">
        <v>59383790</v>
      </c>
      <c r="E25" s="71">
        <v>58549179.78</v>
      </c>
      <c r="F25" s="72">
        <f t="shared" si="0"/>
        <v>0.9859454874806745</v>
      </c>
      <c r="G25" s="77">
        <v>10087110</v>
      </c>
      <c r="H25" s="77">
        <v>5797527.57</v>
      </c>
      <c r="I25" s="75">
        <f>H25/G25</f>
        <v>0.5747461433453189</v>
      </c>
      <c r="J25" s="77">
        <f t="shared" si="1"/>
        <v>64346707.35</v>
      </c>
    </row>
    <row r="26" spans="1:12" ht="42" thickBot="1" thickTop="1">
      <c r="A26" s="62">
        <v>2020</v>
      </c>
      <c r="B26" s="60" t="s">
        <v>199</v>
      </c>
      <c r="C26" s="71">
        <v>7981320</v>
      </c>
      <c r="D26" s="71">
        <v>6296070</v>
      </c>
      <c r="E26" s="71">
        <v>6292154.92</v>
      </c>
      <c r="F26" s="72">
        <f t="shared" si="0"/>
        <v>0.9993781708271986</v>
      </c>
      <c r="G26" s="77"/>
      <c r="H26" s="77"/>
      <c r="I26" s="75"/>
      <c r="J26" s="77">
        <f t="shared" si="1"/>
        <v>6292154.92</v>
      </c>
      <c r="K26" s="82"/>
      <c r="L26" s="83"/>
    </row>
    <row r="27" spans="1:10" ht="42" thickBot="1" thickTop="1">
      <c r="A27" s="62" t="s">
        <v>24</v>
      </c>
      <c r="B27" s="60" t="s">
        <v>25</v>
      </c>
      <c r="C27" s="71">
        <v>21581969.4</v>
      </c>
      <c r="D27" s="71">
        <v>17827099.4</v>
      </c>
      <c r="E27" s="71">
        <v>17776156.27</v>
      </c>
      <c r="F27" s="72">
        <f aca="true" t="shared" si="3" ref="F27:F46">E27/D27</f>
        <v>0.9971423769589797</v>
      </c>
      <c r="G27" s="77"/>
      <c r="H27" s="77"/>
      <c r="I27" s="75"/>
      <c r="J27" s="77">
        <f t="shared" si="1"/>
        <v>17776156.27</v>
      </c>
    </row>
    <row r="28" spans="1:10" ht="62.25" thickBot="1" thickTop="1">
      <c r="A28" s="62" t="s">
        <v>26</v>
      </c>
      <c r="B28" s="60" t="s">
        <v>27</v>
      </c>
      <c r="C28" s="71">
        <v>23046098</v>
      </c>
      <c r="D28" s="71">
        <v>19569151</v>
      </c>
      <c r="E28" s="71">
        <v>18470031.94</v>
      </c>
      <c r="F28" s="72">
        <f t="shared" si="3"/>
        <v>0.9438340958174425</v>
      </c>
      <c r="G28" s="77"/>
      <c r="H28" s="77"/>
      <c r="I28" s="75"/>
      <c r="J28" s="77">
        <f t="shared" si="1"/>
        <v>18470031.94</v>
      </c>
    </row>
    <row r="29" spans="1:10" ht="21.75" thickBot="1" thickTop="1">
      <c r="A29" s="62" t="s">
        <v>28</v>
      </c>
      <c r="B29" s="60" t="s">
        <v>29</v>
      </c>
      <c r="C29" s="71">
        <v>7553822</v>
      </c>
      <c r="D29" s="71">
        <v>4535599</v>
      </c>
      <c r="E29" s="71">
        <v>4386755.65</v>
      </c>
      <c r="F29" s="72">
        <f t="shared" si="3"/>
        <v>0.9671833091946621</v>
      </c>
      <c r="G29" s="77"/>
      <c r="H29" s="77"/>
      <c r="I29" s="75"/>
      <c r="J29" s="77">
        <f t="shared" si="1"/>
        <v>4386755.65</v>
      </c>
    </row>
    <row r="30" spans="1:11" s="9" customFormat="1" ht="62.25" thickBot="1" thickTop="1">
      <c r="A30" s="62" t="s">
        <v>30</v>
      </c>
      <c r="B30" s="60" t="s">
        <v>31</v>
      </c>
      <c r="C30" s="71">
        <v>8923043</v>
      </c>
      <c r="D30" s="71">
        <v>4669100</v>
      </c>
      <c r="E30" s="71">
        <v>4247238.75</v>
      </c>
      <c r="F30" s="72">
        <f t="shared" si="3"/>
        <v>0.9096482726863849</v>
      </c>
      <c r="G30" s="77"/>
      <c r="H30" s="77"/>
      <c r="I30" s="75"/>
      <c r="J30" s="77">
        <f t="shared" si="1"/>
        <v>4247238.75</v>
      </c>
      <c r="K30" s="21"/>
    </row>
    <row r="31" spans="1:11" s="9" customFormat="1" ht="62.25" thickBot="1" thickTop="1">
      <c r="A31" s="60" t="s">
        <v>153</v>
      </c>
      <c r="B31" s="63" t="s">
        <v>146</v>
      </c>
      <c r="C31" s="71">
        <v>8987396.69</v>
      </c>
      <c r="D31" s="71">
        <v>6331656.69</v>
      </c>
      <c r="E31" s="71">
        <v>5478671.49</v>
      </c>
      <c r="F31" s="72">
        <f t="shared" si="3"/>
        <v>0.8652824621165618</v>
      </c>
      <c r="G31" s="77"/>
      <c r="H31" s="77"/>
      <c r="I31" s="75"/>
      <c r="J31" s="77">
        <f t="shared" si="1"/>
        <v>5478671.49</v>
      </c>
      <c r="K31" s="21"/>
    </row>
    <row r="32" spans="1:11" s="9" customFormat="1" ht="42" thickBot="1" thickTop="1">
      <c r="A32" s="62" t="s">
        <v>32</v>
      </c>
      <c r="B32" s="63" t="s">
        <v>155</v>
      </c>
      <c r="C32" s="71">
        <v>4568993.04</v>
      </c>
      <c r="D32" s="71">
        <v>2731765</v>
      </c>
      <c r="E32" s="71">
        <v>2625892.19</v>
      </c>
      <c r="F32" s="72">
        <f t="shared" si="3"/>
        <v>0.9612438075749561</v>
      </c>
      <c r="G32" s="77">
        <v>22000</v>
      </c>
      <c r="H32" s="77">
        <v>0</v>
      </c>
      <c r="I32" s="75">
        <f>H32/G32</f>
        <v>0</v>
      </c>
      <c r="J32" s="77">
        <f>H32+E32</f>
        <v>2625892.19</v>
      </c>
      <c r="K32" s="21"/>
    </row>
    <row r="33" spans="1:11" s="9" customFormat="1" ht="42" thickBot="1" thickTop="1">
      <c r="A33" s="62" t="s">
        <v>33</v>
      </c>
      <c r="B33" s="63" t="s">
        <v>156</v>
      </c>
      <c r="C33" s="71">
        <v>4326300</v>
      </c>
      <c r="D33" s="71">
        <v>2024800</v>
      </c>
      <c r="E33" s="71">
        <v>2012799.24</v>
      </c>
      <c r="F33" s="72">
        <f t="shared" si="3"/>
        <v>0.9940731133939155</v>
      </c>
      <c r="G33" s="77"/>
      <c r="H33" s="77"/>
      <c r="I33" s="75"/>
      <c r="J33" s="77">
        <f t="shared" si="1"/>
        <v>2012799.24</v>
      </c>
      <c r="K33" s="21"/>
    </row>
    <row r="34" spans="1:11" ht="42" thickBot="1" thickTop="1">
      <c r="A34" s="55" t="s">
        <v>34</v>
      </c>
      <c r="B34" s="56" t="s">
        <v>35</v>
      </c>
      <c r="C34" s="57">
        <f>SUM(C35:C54)</f>
        <v>176411597</v>
      </c>
      <c r="D34" s="57">
        <f>SUM(D35:D54)</f>
        <v>82323002.43</v>
      </c>
      <c r="E34" s="57">
        <f>SUM(E35:E54)</f>
        <v>76503484.32</v>
      </c>
      <c r="F34" s="58">
        <f t="shared" si="3"/>
        <v>0.9293087237075882</v>
      </c>
      <c r="G34" s="57">
        <f>SUM(G35:G54)</f>
        <v>6206145.18</v>
      </c>
      <c r="H34" s="57">
        <f>SUM(H35:H54)</f>
        <v>2090147.22</v>
      </c>
      <c r="I34" s="58">
        <f>H34/G34</f>
        <v>0.336786710490714</v>
      </c>
      <c r="J34" s="57">
        <f>J35+J36+J37+J38+J39+J40+J41+J42+J43+J44+J45+J46+J48+J49+J50+J51+J52+J53+J54+J47</f>
        <v>78593631.53999999</v>
      </c>
      <c r="K34" s="3" t="b">
        <f>J34=E34+H34</f>
        <v>1</v>
      </c>
    </row>
    <row r="35" spans="1:11" s="9" customFormat="1" ht="42" thickBot="1" thickTop="1">
      <c r="A35" s="62" t="s">
        <v>36</v>
      </c>
      <c r="B35" s="64" t="s">
        <v>37</v>
      </c>
      <c r="C35" s="71">
        <v>570000</v>
      </c>
      <c r="D35" s="71">
        <v>12062.88</v>
      </c>
      <c r="E35" s="71">
        <v>11857.23</v>
      </c>
      <c r="F35" s="72">
        <f t="shared" si="3"/>
        <v>0.9829518323982332</v>
      </c>
      <c r="G35" s="77">
        <v>150000</v>
      </c>
      <c r="H35" s="77">
        <v>3240</v>
      </c>
      <c r="I35" s="75">
        <f>H35/G35</f>
        <v>0.0216</v>
      </c>
      <c r="J35" s="77">
        <f t="shared" si="1"/>
        <v>15097.23</v>
      </c>
      <c r="K35" s="21"/>
    </row>
    <row r="36" spans="1:11" s="9" customFormat="1" ht="42" thickBot="1" thickTop="1">
      <c r="A36" s="62" t="s">
        <v>38</v>
      </c>
      <c r="B36" s="60" t="s">
        <v>157</v>
      </c>
      <c r="C36" s="71">
        <v>1410000</v>
      </c>
      <c r="D36" s="71">
        <v>558667.93</v>
      </c>
      <c r="E36" s="71">
        <v>558667.93</v>
      </c>
      <c r="F36" s="72">
        <f t="shared" si="3"/>
        <v>1</v>
      </c>
      <c r="G36" s="77"/>
      <c r="H36" s="77"/>
      <c r="I36" s="75"/>
      <c r="J36" s="77">
        <f t="shared" si="1"/>
        <v>558667.93</v>
      </c>
      <c r="K36" s="21"/>
    </row>
    <row r="37" spans="1:11" s="9" customFormat="1" ht="62.25" thickBot="1" thickTop="1">
      <c r="A37" s="62" t="s">
        <v>39</v>
      </c>
      <c r="B37" s="60" t="s">
        <v>40</v>
      </c>
      <c r="C37" s="71">
        <v>7900000</v>
      </c>
      <c r="D37" s="71">
        <v>2334010.92</v>
      </c>
      <c r="E37" s="71">
        <v>2334010.92</v>
      </c>
      <c r="F37" s="72">
        <f t="shared" si="3"/>
        <v>1</v>
      </c>
      <c r="G37" s="77"/>
      <c r="H37" s="77"/>
      <c r="I37" s="75"/>
      <c r="J37" s="77">
        <f t="shared" si="1"/>
        <v>2334010.92</v>
      </c>
      <c r="K37" s="21"/>
    </row>
    <row r="38" spans="1:11" s="9" customFormat="1" ht="62.25" thickBot="1" thickTop="1">
      <c r="A38" s="62" t="s">
        <v>41</v>
      </c>
      <c r="B38" s="60" t="s">
        <v>42</v>
      </c>
      <c r="C38" s="71">
        <v>600000</v>
      </c>
      <c r="D38" s="71">
        <v>250000</v>
      </c>
      <c r="E38" s="71">
        <v>50000</v>
      </c>
      <c r="F38" s="72">
        <f t="shared" si="3"/>
        <v>0.2</v>
      </c>
      <c r="G38" s="77"/>
      <c r="H38" s="77"/>
      <c r="I38" s="75"/>
      <c r="J38" s="77">
        <f t="shared" si="1"/>
        <v>50000</v>
      </c>
      <c r="K38" s="21"/>
    </row>
    <row r="39" spans="1:11" s="9" customFormat="1" ht="62.25" thickBot="1" thickTop="1">
      <c r="A39" s="62" t="s">
        <v>43</v>
      </c>
      <c r="B39" s="60" t="s">
        <v>44</v>
      </c>
      <c r="C39" s="71">
        <v>76800000</v>
      </c>
      <c r="D39" s="71">
        <v>25078163.5</v>
      </c>
      <c r="E39" s="71">
        <v>25078163.5</v>
      </c>
      <c r="F39" s="72">
        <f t="shared" si="3"/>
        <v>1</v>
      </c>
      <c r="G39" s="77"/>
      <c r="H39" s="77"/>
      <c r="I39" s="75"/>
      <c r="J39" s="77">
        <f t="shared" si="1"/>
        <v>25078163.5</v>
      </c>
      <c r="K39" s="21"/>
    </row>
    <row r="40" spans="1:10" ht="62.25" thickBot="1" thickTop="1">
      <c r="A40" s="62" t="s">
        <v>45</v>
      </c>
      <c r="B40" s="60" t="s">
        <v>46</v>
      </c>
      <c r="C40" s="71">
        <v>194834</v>
      </c>
      <c r="D40" s="71">
        <v>97417</v>
      </c>
      <c r="E40" s="71">
        <v>97417</v>
      </c>
      <c r="F40" s="72">
        <f t="shared" si="3"/>
        <v>1</v>
      </c>
      <c r="G40" s="77"/>
      <c r="H40" s="77"/>
      <c r="I40" s="75"/>
      <c r="J40" s="77">
        <f t="shared" si="1"/>
        <v>97417</v>
      </c>
    </row>
    <row r="41" spans="1:10" ht="42" thickBot="1" thickTop="1">
      <c r="A41" s="62" t="s">
        <v>47</v>
      </c>
      <c r="B41" s="60" t="s">
        <v>48</v>
      </c>
      <c r="C41" s="71">
        <v>249955</v>
      </c>
      <c r="D41" s="71">
        <v>124978</v>
      </c>
      <c r="E41" s="71">
        <v>76299</v>
      </c>
      <c r="F41" s="72">
        <f t="shared" si="3"/>
        <v>0.610499447902831</v>
      </c>
      <c r="G41" s="77"/>
      <c r="H41" s="77"/>
      <c r="I41" s="75"/>
      <c r="J41" s="77">
        <f t="shared" si="1"/>
        <v>76299</v>
      </c>
    </row>
    <row r="42" spans="1:11" s="9" customFormat="1" ht="82.5" thickBot="1" thickTop="1">
      <c r="A42" s="62" t="s">
        <v>49</v>
      </c>
      <c r="B42" s="60" t="s">
        <v>158</v>
      </c>
      <c r="C42" s="71">
        <v>21241028</v>
      </c>
      <c r="D42" s="71">
        <v>9597640</v>
      </c>
      <c r="E42" s="71">
        <v>9371169.51</v>
      </c>
      <c r="F42" s="72">
        <f t="shared" si="3"/>
        <v>0.9764035231577762</v>
      </c>
      <c r="G42" s="77">
        <v>384190.02</v>
      </c>
      <c r="H42" s="77">
        <v>204130.83</v>
      </c>
      <c r="I42" s="75">
        <f>H42/G42</f>
        <v>0.5313277788944126</v>
      </c>
      <c r="J42" s="77">
        <f t="shared" si="1"/>
        <v>9575300.34</v>
      </c>
      <c r="K42" s="21"/>
    </row>
    <row r="43" spans="1:11" s="9" customFormat="1" ht="42" thickBot="1" thickTop="1">
      <c r="A43" s="62" t="s">
        <v>50</v>
      </c>
      <c r="B43" s="60" t="s">
        <v>159</v>
      </c>
      <c r="C43" s="71">
        <v>5973260</v>
      </c>
      <c r="D43" s="71">
        <v>2880357</v>
      </c>
      <c r="E43" s="71">
        <v>2585598.09</v>
      </c>
      <c r="F43" s="72">
        <f t="shared" si="3"/>
        <v>0.8976658414217403</v>
      </c>
      <c r="G43" s="77">
        <v>101132.71</v>
      </c>
      <c r="H43" s="77">
        <v>27989.69</v>
      </c>
      <c r="I43" s="75">
        <f>H43/G43</f>
        <v>0.2767619892713247</v>
      </c>
      <c r="J43" s="77">
        <f t="shared" si="1"/>
        <v>2613587.78</v>
      </c>
      <c r="K43" s="21"/>
    </row>
    <row r="44" spans="1:11" s="9" customFormat="1" ht="62.25" thickBot="1" thickTop="1">
      <c r="A44" s="62" t="s">
        <v>51</v>
      </c>
      <c r="B44" s="60" t="s">
        <v>160</v>
      </c>
      <c r="C44" s="71">
        <v>4377637</v>
      </c>
      <c r="D44" s="71">
        <v>2344298</v>
      </c>
      <c r="E44" s="71">
        <v>1764114.24</v>
      </c>
      <c r="F44" s="72">
        <f t="shared" si="3"/>
        <v>0.7525127948750543</v>
      </c>
      <c r="G44" s="77">
        <v>719800</v>
      </c>
      <c r="H44" s="77">
        <v>719800</v>
      </c>
      <c r="I44" s="75">
        <f>H44/G44</f>
        <v>1</v>
      </c>
      <c r="J44" s="77">
        <f t="shared" si="1"/>
        <v>2483914.24</v>
      </c>
      <c r="K44" s="21"/>
    </row>
    <row r="45" spans="1:12" s="9" customFormat="1" ht="42" thickBot="1" thickTop="1">
      <c r="A45" s="62" t="s">
        <v>52</v>
      </c>
      <c r="B45" s="60" t="s">
        <v>53</v>
      </c>
      <c r="C45" s="71">
        <v>3687024</v>
      </c>
      <c r="D45" s="71">
        <v>1915686</v>
      </c>
      <c r="E45" s="71">
        <v>1606501.23</v>
      </c>
      <c r="F45" s="72">
        <f t="shared" si="3"/>
        <v>0.8386036281520041</v>
      </c>
      <c r="G45" s="77">
        <v>475000</v>
      </c>
      <c r="H45" s="77">
        <v>120839.17</v>
      </c>
      <c r="I45" s="75">
        <f>H45/G45</f>
        <v>0.25439825263157895</v>
      </c>
      <c r="J45" s="77">
        <f t="shared" si="1"/>
        <v>1727340.4</v>
      </c>
      <c r="K45" s="34"/>
      <c r="L45" s="35"/>
    </row>
    <row r="46" spans="1:11" s="9" customFormat="1" ht="21.75" thickBot="1" thickTop="1">
      <c r="A46" s="62" t="s">
        <v>54</v>
      </c>
      <c r="B46" s="60" t="s">
        <v>55</v>
      </c>
      <c r="C46" s="71">
        <v>5979882</v>
      </c>
      <c r="D46" s="71">
        <v>3510229</v>
      </c>
      <c r="E46" s="71">
        <v>2694293.12</v>
      </c>
      <c r="F46" s="72">
        <f t="shared" si="3"/>
        <v>0.7675548005557472</v>
      </c>
      <c r="G46" s="77">
        <v>71711</v>
      </c>
      <c r="H46" s="77">
        <v>61177.8</v>
      </c>
      <c r="I46" s="75">
        <f>H46/G46</f>
        <v>0.8531159794173837</v>
      </c>
      <c r="J46" s="77">
        <f t="shared" si="1"/>
        <v>2755470.92</v>
      </c>
      <c r="K46" s="21"/>
    </row>
    <row r="47" spans="1:12" s="9" customFormat="1" ht="116.25" customHeight="1" thickBot="1" thickTop="1">
      <c r="A47" s="62">
        <v>3140</v>
      </c>
      <c r="B47" s="60" t="s">
        <v>185</v>
      </c>
      <c r="C47" s="71">
        <v>2100000</v>
      </c>
      <c r="D47" s="71">
        <v>0</v>
      </c>
      <c r="E47" s="71">
        <v>0</v>
      </c>
      <c r="F47" s="72">
        <v>0</v>
      </c>
      <c r="G47" s="77"/>
      <c r="H47" s="77"/>
      <c r="I47" s="75"/>
      <c r="J47" s="77">
        <f t="shared" si="1"/>
        <v>0</v>
      </c>
      <c r="K47" s="82" t="s">
        <v>200</v>
      </c>
      <c r="L47" s="83"/>
    </row>
    <row r="48" spans="1:10" ht="123" thickBot="1" thickTop="1">
      <c r="A48" s="62" t="s">
        <v>56</v>
      </c>
      <c r="B48" s="60" t="s">
        <v>57</v>
      </c>
      <c r="C48" s="71">
        <v>2719650</v>
      </c>
      <c r="D48" s="71">
        <v>1168730</v>
      </c>
      <c r="E48" s="71">
        <v>583184.47</v>
      </c>
      <c r="F48" s="72">
        <f aca="true" t="shared" si="4" ref="F48:F67">E48/D48</f>
        <v>0.49898990357054235</v>
      </c>
      <c r="G48" s="77"/>
      <c r="H48" s="77"/>
      <c r="I48" s="75"/>
      <c r="J48" s="77">
        <f t="shared" si="1"/>
        <v>583184.47</v>
      </c>
    </row>
    <row r="49" spans="1:11" s="9" customFormat="1" ht="82.5" thickBot="1" thickTop="1">
      <c r="A49" s="62" t="s">
        <v>58</v>
      </c>
      <c r="B49" s="60" t="s">
        <v>59</v>
      </c>
      <c r="C49" s="71">
        <v>164029</v>
      </c>
      <c r="D49" s="71">
        <v>82015</v>
      </c>
      <c r="E49" s="71">
        <v>69861.92</v>
      </c>
      <c r="F49" s="72">
        <f t="shared" si="4"/>
        <v>0.8518188136316527</v>
      </c>
      <c r="G49" s="77"/>
      <c r="H49" s="77"/>
      <c r="I49" s="75"/>
      <c r="J49" s="77">
        <f t="shared" si="1"/>
        <v>69861.92</v>
      </c>
      <c r="K49" s="21"/>
    </row>
    <row r="50" spans="1:10" ht="123" thickBot="1" thickTop="1">
      <c r="A50" s="62" t="s">
        <v>60</v>
      </c>
      <c r="B50" s="60" t="s">
        <v>161</v>
      </c>
      <c r="C50" s="71">
        <v>2067840</v>
      </c>
      <c r="D50" s="71">
        <v>1230300</v>
      </c>
      <c r="E50" s="71">
        <v>1229985.07</v>
      </c>
      <c r="F50" s="72">
        <f t="shared" si="4"/>
        <v>0.9997440217833049</v>
      </c>
      <c r="G50" s="77"/>
      <c r="H50" s="77"/>
      <c r="I50" s="75"/>
      <c r="J50" s="77">
        <f t="shared" si="1"/>
        <v>1229985.07</v>
      </c>
    </row>
    <row r="51" spans="1:11" s="9" customFormat="1" ht="62.25" thickBot="1" thickTop="1">
      <c r="A51" s="62" t="s">
        <v>61</v>
      </c>
      <c r="B51" s="60" t="s">
        <v>62</v>
      </c>
      <c r="C51" s="71">
        <v>500000</v>
      </c>
      <c r="D51" s="71">
        <v>250400</v>
      </c>
      <c r="E51" s="71">
        <v>92995.69</v>
      </c>
      <c r="F51" s="72">
        <f t="shared" si="4"/>
        <v>0.37138853833865815</v>
      </c>
      <c r="G51" s="77"/>
      <c r="H51" s="77"/>
      <c r="I51" s="75"/>
      <c r="J51" s="77">
        <f t="shared" si="1"/>
        <v>92995.69</v>
      </c>
      <c r="K51" s="21"/>
    </row>
    <row r="52" spans="1:11" s="9" customFormat="1" ht="21.75" thickBot="1" thickTop="1">
      <c r="A52" s="62">
        <v>3210</v>
      </c>
      <c r="B52" s="60" t="s">
        <v>150</v>
      </c>
      <c r="C52" s="71">
        <v>350000</v>
      </c>
      <c r="D52" s="71">
        <v>181700</v>
      </c>
      <c r="E52" s="71">
        <v>125912.09</v>
      </c>
      <c r="F52" s="72">
        <f t="shared" si="4"/>
        <v>0.6929669235002751</v>
      </c>
      <c r="G52" s="77">
        <v>122619.45</v>
      </c>
      <c r="H52" s="77">
        <v>122619.45</v>
      </c>
      <c r="I52" s="75">
        <f>H52/G52</f>
        <v>1</v>
      </c>
      <c r="J52" s="77">
        <f>H52+E52</f>
        <v>248531.53999999998</v>
      </c>
      <c r="K52" s="21"/>
    </row>
    <row r="53" spans="1:14" s="9" customFormat="1" ht="62.25" thickBot="1" thickTop="1">
      <c r="A53" s="62" t="s">
        <v>63</v>
      </c>
      <c r="B53" s="63" t="s">
        <v>64</v>
      </c>
      <c r="C53" s="71">
        <v>6460958</v>
      </c>
      <c r="D53" s="71">
        <v>3708837</v>
      </c>
      <c r="E53" s="71">
        <v>3122540.67</v>
      </c>
      <c r="F53" s="72">
        <f t="shared" si="4"/>
        <v>0.8419190894611976</v>
      </c>
      <c r="G53" s="77">
        <v>3731692</v>
      </c>
      <c r="H53" s="77">
        <v>787726.56</v>
      </c>
      <c r="I53" s="75">
        <f>H53/G53</f>
        <v>0.2110909903604049</v>
      </c>
      <c r="J53" s="77">
        <f t="shared" si="1"/>
        <v>3910267.23</v>
      </c>
      <c r="K53" s="32"/>
      <c r="L53" s="32"/>
      <c r="M53" s="33"/>
      <c r="N53" s="33"/>
    </row>
    <row r="54" spans="1:11" s="9" customFormat="1" ht="81.75" customHeight="1" thickBot="1" thickTop="1">
      <c r="A54" s="62" t="s">
        <v>65</v>
      </c>
      <c r="B54" s="63" t="s">
        <v>66</v>
      </c>
      <c r="C54" s="71">
        <v>33065500</v>
      </c>
      <c r="D54" s="71">
        <v>26997510.2</v>
      </c>
      <c r="E54" s="71">
        <v>25050912.64</v>
      </c>
      <c r="F54" s="72">
        <f t="shared" si="4"/>
        <v>0.927897145122664</v>
      </c>
      <c r="G54" s="77">
        <v>450000</v>
      </c>
      <c r="H54" s="77">
        <v>42623.72</v>
      </c>
      <c r="I54" s="75">
        <f>H54/G54</f>
        <v>0.09471937777777778</v>
      </c>
      <c r="J54" s="77">
        <f t="shared" si="1"/>
        <v>25093536.36</v>
      </c>
      <c r="K54" s="21"/>
    </row>
    <row r="55" spans="1:11" ht="21.75" thickBot="1" thickTop="1">
      <c r="A55" s="55" t="s">
        <v>67</v>
      </c>
      <c r="B55" s="56" t="s">
        <v>68</v>
      </c>
      <c r="C55" s="57">
        <f>SUM(C56:C61)</f>
        <v>37473483</v>
      </c>
      <c r="D55" s="57">
        <f>SUM(D56:D61)</f>
        <v>19226602</v>
      </c>
      <c r="E55" s="57">
        <f>SUM(E56:E61)</f>
        <v>17301421.86</v>
      </c>
      <c r="F55" s="58">
        <f t="shared" si="4"/>
        <v>0.8998689347186778</v>
      </c>
      <c r="G55" s="57">
        <f>SUM(G56:G61)</f>
        <v>6341183.75</v>
      </c>
      <c r="H55" s="57">
        <f>SUM(H56:H61)</f>
        <v>3455297.5799999996</v>
      </c>
      <c r="I55" s="58">
        <f>H55/G55</f>
        <v>0.54489787967428</v>
      </c>
      <c r="J55" s="57">
        <f>J56+J57+J58+J59+J60+J61</f>
        <v>20756719.439999998</v>
      </c>
      <c r="K55" s="3" t="b">
        <f>J55=E55+H55</f>
        <v>1</v>
      </c>
    </row>
    <row r="56" spans="1:10" ht="21.75" thickBot="1" thickTop="1">
      <c r="A56" s="62" t="s">
        <v>69</v>
      </c>
      <c r="B56" s="60" t="s">
        <v>70</v>
      </c>
      <c r="C56" s="71">
        <v>796400</v>
      </c>
      <c r="D56" s="71">
        <v>398160</v>
      </c>
      <c r="E56" s="71">
        <v>326080.85</v>
      </c>
      <c r="F56" s="72">
        <f t="shared" si="4"/>
        <v>0.8189693841671689</v>
      </c>
      <c r="G56" s="77"/>
      <c r="H56" s="77"/>
      <c r="I56" s="75"/>
      <c r="J56" s="77">
        <f t="shared" si="1"/>
        <v>326080.85</v>
      </c>
    </row>
    <row r="57" spans="1:10" ht="21.75" thickBot="1" thickTop="1">
      <c r="A57" s="62" t="s">
        <v>71</v>
      </c>
      <c r="B57" s="60" t="s">
        <v>72</v>
      </c>
      <c r="C57" s="71">
        <v>8505945</v>
      </c>
      <c r="D57" s="71">
        <v>4456924</v>
      </c>
      <c r="E57" s="71">
        <v>4319255.3</v>
      </c>
      <c r="F57" s="72">
        <f t="shared" si="4"/>
        <v>0.9691112749510649</v>
      </c>
      <c r="G57" s="77">
        <v>215719</v>
      </c>
      <c r="H57" s="77">
        <v>57026.86</v>
      </c>
      <c r="I57" s="75">
        <f>H57/G57</f>
        <v>0.2643571498106333</v>
      </c>
      <c r="J57" s="77">
        <f t="shared" si="1"/>
        <v>4376282.16</v>
      </c>
    </row>
    <row r="58" spans="1:10" ht="21.75" thickBot="1" thickTop="1">
      <c r="A58" s="62" t="s">
        <v>73</v>
      </c>
      <c r="B58" s="60" t="s">
        <v>162</v>
      </c>
      <c r="C58" s="71">
        <v>1633478</v>
      </c>
      <c r="D58" s="71">
        <v>767056</v>
      </c>
      <c r="E58" s="71">
        <v>618087.66</v>
      </c>
      <c r="F58" s="72">
        <f t="shared" si="4"/>
        <v>0.8057920934064788</v>
      </c>
      <c r="G58" s="77">
        <v>5156000</v>
      </c>
      <c r="H58" s="77">
        <v>2988074.08</v>
      </c>
      <c r="I58" s="75">
        <f>H58/G58</f>
        <v>0.5795333747090768</v>
      </c>
      <c r="J58" s="77">
        <f t="shared" si="1"/>
        <v>3606161.74</v>
      </c>
    </row>
    <row r="59" spans="1:10" ht="62.25" thickBot="1" thickTop="1">
      <c r="A59" s="62" t="s">
        <v>74</v>
      </c>
      <c r="B59" s="60" t="s">
        <v>75</v>
      </c>
      <c r="C59" s="71">
        <v>6389600</v>
      </c>
      <c r="D59" s="71">
        <v>3437219</v>
      </c>
      <c r="E59" s="71">
        <v>3105252.51</v>
      </c>
      <c r="F59" s="72">
        <f t="shared" si="4"/>
        <v>0.9034200352086963</v>
      </c>
      <c r="G59" s="77">
        <v>536989</v>
      </c>
      <c r="H59" s="77">
        <v>107227.84</v>
      </c>
      <c r="I59" s="75">
        <f>H59/G59</f>
        <v>0.19968349444774472</v>
      </c>
      <c r="J59" s="77">
        <f aca="true" t="shared" si="5" ref="J59:J118">H59+E59</f>
        <v>3212480.3499999996</v>
      </c>
    </row>
    <row r="60" spans="1:11" s="9" customFormat="1" ht="56.25" customHeight="1" thickBot="1" thickTop="1">
      <c r="A60" s="62" t="s">
        <v>76</v>
      </c>
      <c r="B60" s="60" t="s">
        <v>163</v>
      </c>
      <c r="C60" s="71">
        <v>14990960</v>
      </c>
      <c r="D60" s="71">
        <v>8725306</v>
      </c>
      <c r="E60" s="71">
        <v>7832278.62</v>
      </c>
      <c r="F60" s="72">
        <f t="shared" si="4"/>
        <v>0.8976508812412998</v>
      </c>
      <c r="G60" s="77">
        <v>432475.75</v>
      </c>
      <c r="H60" s="77">
        <v>302968.8</v>
      </c>
      <c r="I60" s="75">
        <f>H60/G60</f>
        <v>0.7005451750762903</v>
      </c>
      <c r="J60" s="77">
        <f t="shared" si="5"/>
        <v>8135247.42</v>
      </c>
      <c r="K60" s="21"/>
    </row>
    <row r="61" spans="1:11" s="9" customFormat="1" ht="37.5" customHeight="1" thickBot="1" thickTop="1">
      <c r="A61" s="62" t="s">
        <v>77</v>
      </c>
      <c r="B61" s="60" t="s">
        <v>78</v>
      </c>
      <c r="C61" s="71">
        <v>5157100</v>
      </c>
      <c r="D61" s="71">
        <v>1441937</v>
      </c>
      <c r="E61" s="71">
        <v>1100466.92</v>
      </c>
      <c r="F61" s="72">
        <f t="shared" si="4"/>
        <v>0.7631865469850624</v>
      </c>
      <c r="G61" s="77"/>
      <c r="H61" s="77"/>
      <c r="I61" s="75"/>
      <c r="J61" s="77">
        <f t="shared" si="5"/>
        <v>1100466.92</v>
      </c>
      <c r="K61" s="21"/>
    </row>
    <row r="62" spans="1:11" ht="21.75" thickBot="1" thickTop="1">
      <c r="A62" s="55" t="s">
        <v>79</v>
      </c>
      <c r="B62" s="56" t="s">
        <v>80</v>
      </c>
      <c r="C62" s="57">
        <f>SUM(C63:C70)</f>
        <v>43547122</v>
      </c>
      <c r="D62" s="57">
        <f>SUM(D63:D70)</f>
        <v>25485117</v>
      </c>
      <c r="E62" s="57">
        <f>SUM(E63:E70)</f>
        <v>20316573.400000002</v>
      </c>
      <c r="F62" s="58">
        <f t="shared" si="4"/>
        <v>0.7971936483556267</v>
      </c>
      <c r="G62" s="57">
        <f>SUM(G63:G70)</f>
        <v>21103993.5</v>
      </c>
      <c r="H62" s="57">
        <f>SUM(H63:H70)</f>
        <v>11965915.89</v>
      </c>
      <c r="I62" s="58">
        <f>H62/G62</f>
        <v>0.566997705434282</v>
      </c>
      <c r="J62" s="57">
        <f>J63+J64+J65+J66+J67+J69+J70+J68</f>
        <v>32282489.29</v>
      </c>
      <c r="K62" s="3" t="b">
        <f>J62=E62+H62</f>
        <v>1</v>
      </c>
    </row>
    <row r="63" spans="1:11" s="9" customFormat="1" ht="42" thickBot="1" thickTop="1">
      <c r="A63" s="62" t="s">
        <v>81</v>
      </c>
      <c r="B63" s="60" t="s">
        <v>82</v>
      </c>
      <c r="C63" s="71">
        <v>10000000</v>
      </c>
      <c r="D63" s="71">
        <v>5602629</v>
      </c>
      <c r="E63" s="71">
        <v>3411210.67</v>
      </c>
      <c r="F63" s="72">
        <f t="shared" si="4"/>
        <v>0.6088589249796836</v>
      </c>
      <c r="G63" s="77"/>
      <c r="H63" s="77"/>
      <c r="I63" s="75"/>
      <c r="J63" s="77">
        <f t="shared" si="5"/>
        <v>3411210.67</v>
      </c>
      <c r="K63" s="21"/>
    </row>
    <row r="64" spans="1:11" s="9" customFormat="1" ht="42" thickBot="1" thickTop="1">
      <c r="A64" s="62" t="s">
        <v>83</v>
      </c>
      <c r="B64" s="60" t="s">
        <v>84</v>
      </c>
      <c r="C64" s="71">
        <v>1779668</v>
      </c>
      <c r="D64" s="71">
        <v>949734</v>
      </c>
      <c r="E64" s="71">
        <v>680858.81</v>
      </c>
      <c r="F64" s="72">
        <f t="shared" si="4"/>
        <v>0.7168942145906118</v>
      </c>
      <c r="G64" s="77"/>
      <c r="H64" s="77"/>
      <c r="I64" s="75"/>
      <c r="J64" s="77">
        <f t="shared" si="5"/>
        <v>680858.81</v>
      </c>
      <c r="K64" s="21"/>
    </row>
    <row r="65" spans="1:11" s="9" customFormat="1" ht="62.25" thickBot="1" thickTop="1">
      <c r="A65" s="62" t="s">
        <v>85</v>
      </c>
      <c r="B65" s="60" t="s">
        <v>86</v>
      </c>
      <c r="C65" s="71">
        <v>56195</v>
      </c>
      <c r="D65" s="71">
        <v>28861</v>
      </c>
      <c r="E65" s="71">
        <v>0</v>
      </c>
      <c r="F65" s="72">
        <f t="shared" si="4"/>
        <v>0</v>
      </c>
      <c r="G65" s="77"/>
      <c r="H65" s="77"/>
      <c r="I65" s="75"/>
      <c r="J65" s="77">
        <f t="shared" si="5"/>
        <v>0</v>
      </c>
      <c r="K65" s="3"/>
    </row>
    <row r="66" spans="1:11" s="9" customFormat="1" ht="62.25" thickBot="1" thickTop="1">
      <c r="A66" s="62" t="s">
        <v>87</v>
      </c>
      <c r="B66" s="60" t="s">
        <v>88</v>
      </c>
      <c r="C66" s="71">
        <v>22676622</v>
      </c>
      <c r="D66" s="71">
        <v>13429728</v>
      </c>
      <c r="E66" s="71">
        <v>11594243.4</v>
      </c>
      <c r="F66" s="72">
        <f t="shared" si="4"/>
        <v>0.8633267479430708</v>
      </c>
      <c r="G66" s="77">
        <v>5635393.5</v>
      </c>
      <c r="H66" s="77">
        <v>2262782.55</v>
      </c>
      <c r="I66" s="75">
        <f>H66/G66</f>
        <v>0.40153053198503347</v>
      </c>
      <c r="J66" s="77">
        <f t="shared" si="5"/>
        <v>13857025.95</v>
      </c>
      <c r="K66" s="21"/>
    </row>
    <row r="67" spans="1:11" s="9" customFormat="1" ht="62.25" thickBot="1" thickTop="1">
      <c r="A67" s="62" t="s">
        <v>89</v>
      </c>
      <c r="B67" s="60" t="s">
        <v>90</v>
      </c>
      <c r="C67" s="71">
        <v>6068200</v>
      </c>
      <c r="D67" s="71">
        <v>3813833</v>
      </c>
      <c r="E67" s="71">
        <v>3458405.63</v>
      </c>
      <c r="F67" s="72">
        <f t="shared" si="4"/>
        <v>0.9068057332347798</v>
      </c>
      <c r="G67" s="77">
        <v>468600</v>
      </c>
      <c r="H67" s="77">
        <v>467621.03</v>
      </c>
      <c r="I67" s="75">
        <f>H67/G67</f>
        <v>0.9979108621425523</v>
      </c>
      <c r="J67" s="77">
        <f>H67+E67</f>
        <v>3926026.66</v>
      </c>
      <c r="K67" s="21"/>
    </row>
    <row r="68" spans="1:11" s="9" customFormat="1" ht="102.75" thickBot="1" thickTop="1">
      <c r="A68" s="62">
        <v>5043</v>
      </c>
      <c r="B68" s="60" t="s">
        <v>186</v>
      </c>
      <c r="C68" s="71"/>
      <c r="D68" s="71"/>
      <c r="E68" s="71"/>
      <c r="F68" s="72"/>
      <c r="G68" s="77">
        <v>15000000</v>
      </c>
      <c r="H68" s="77">
        <v>9235512.31</v>
      </c>
      <c r="I68" s="75">
        <f>H68/G68</f>
        <v>0.6157008206666666</v>
      </c>
      <c r="J68" s="77">
        <f>H68+E68</f>
        <v>9235512.31</v>
      </c>
      <c r="K68" s="21"/>
    </row>
    <row r="69" spans="1:11" s="9" customFormat="1" ht="82.5" thickBot="1" thickTop="1">
      <c r="A69" s="62" t="s">
        <v>91</v>
      </c>
      <c r="B69" s="60" t="s">
        <v>164</v>
      </c>
      <c r="C69" s="71">
        <v>1443547</v>
      </c>
      <c r="D69" s="71">
        <v>814502</v>
      </c>
      <c r="E69" s="71">
        <v>559986.8</v>
      </c>
      <c r="F69" s="72">
        <f aca="true" t="shared" si="6" ref="F69:F74">E69/D69</f>
        <v>0.687520472632357</v>
      </c>
      <c r="G69" s="77"/>
      <c r="H69" s="77"/>
      <c r="I69" s="78"/>
      <c r="J69" s="77">
        <f t="shared" si="5"/>
        <v>559986.8</v>
      </c>
      <c r="K69" s="21"/>
    </row>
    <row r="70" spans="1:11" s="9" customFormat="1" ht="42" thickBot="1" thickTop="1">
      <c r="A70" s="62" t="s">
        <v>92</v>
      </c>
      <c r="B70" s="60" t="s">
        <v>93</v>
      </c>
      <c r="C70" s="71">
        <v>1522890</v>
      </c>
      <c r="D70" s="71">
        <v>845830</v>
      </c>
      <c r="E70" s="71">
        <v>611868.09</v>
      </c>
      <c r="F70" s="72">
        <f t="shared" si="6"/>
        <v>0.7233936961327926</v>
      </c>
      <c r="G70" s="77"/>
      <c r="H70" s="77"/>
      <c r="I70" s="78"/>
      <c r="J70" s="77">
        <f t="shared" si="5"/>
        <v>611868.09</v>
      </c>
      <c r="K70" s="21"/>
    </row>
    <row r="71" spans="1:11" ht="21.75" thickBot="1" thickTop="1">
      <c r="A71" s="55" t="s">
        <v>94</v>
      </c>
      <c r="B71" s="56" t="s">
        <v>95</v>
      </c>
      <c r="C71" s="57">
        <f>SUM(C72:C80)</f>
        <v>202272572</v>
      </c>
      <c r="D71" s="57">
        <f>SUM(D72:D80)</f>
        <v>105111395</v>
      </c>
      <c r="E71" s="57">
        <f>SUM(E72:E80)</f>
        <v>93740270.85999998</v>
      </c>
      <c r="F71" s="58">
        <f t="shared" si="6"/>
        <v>0.8918183500466337</v>
      </c>
      <c r="G71" s="57">
        <f>SUM(G72:G80)</f>
        <v>47861760</v>
      </c>
      <c r="H71" s="57">
        <f>SUM(H72:H80)</f>
        <v>17800618.560000002</v>
      </c>
      <c r="I71" s="58">
        <f>H71/G71</f>
        <v>0.3719173419448011</v>
      </c>
      <c r="J71" s="57">
        <f>J72+J73+J74+J75+J76+J77+J78+J79+J80</f>
        <v>111540889.41999999</v>
      </c>
      <c r="K71" s="3" t="b">
        <f>J71=E71+H71</f>
        <v>1</v>
      </c>
    </row>
    <row r="72" spans="1:11" s="9" customFormat="1" ht="42" thickBot="1" thickTop="1">
      <c r="A72" s="62" t="s">
        <v>96</v>
      </c>
      <c r="B72" s="60" t="s">
        <v>97</v>
      </c>
      <c r="C72" s="71">
        <v>1976700</v>
      </c>
      <c r="D72" s="71">
        <v>776900</v>
      </c>
      <c r="E72" s="71">
        <v>576048.84</v>
      </c>
      <c r="F72" s="72">
        <f t="shared" si="6"/>
        <v>0.7414710258720556</v>
      </c>
      <c r="G72" s="77">
        <v>5421200</v>
      </c>
      <c r="H72" s="77">
        <v>2039828.67</v>
      </c>
      <c r="I72" s="75">
        <f>H72/G72</f>
        <v>0.37626884638087504</v>
      </c>
      <c r="J72" s="77">
        <f t="shared" si="5"/>
        <v>2615877.51</v>
      </c>
      <c r="K72" s="21"/>
    </row>
    <row r="73" spans="1:11" s="9" customFormat="1" ht="42" thickBot="1" thickTop="1">
      <c r="A73" s="62">
        <v>6012</v>
      </c>
      <c r="B73" s="60" t="s">
        <v>151</v>
      </c>
      <c r="C73" s="71">
        <v>27000000</v>
      </c>
      <c r="D73" s="71">
        <v>27000000</v>
      </c>
      <c r="E73" s="71">
        <v>25000000</v>
      </c>
      <c r="F73" s="72">
        <f t="shared" si="6"/>
        <v>0.9259259259259259</v>
      </c>
      <c r="G73" s="77"/>
      <c r="H73" s="77"/>
      <c r="I73" s="75"/>
      <c r="J73" s="77">
        <f t="shared" si="5"/>
        <v>25000000</v>
      </c>
      <c r="K73" s="21"/>
    </row>
    <row r="74" spans="1:11" s="9" customFormat="1" ht="42" thickBot="1" thickTop="1">
      <c r="A74" s="62" t="s">
        <v>98</v>
      </c>
      <c r="B74" s="60" t="s">
        <v>99</v>
      </c>
      <c r="C74" s="71">
        <v>9595480</v>
      </c>
      <c r="D74" s="71">
        <v>9110000</v>
      </c>
      <c r="E74" s="71">
        <v>8157837.78</v>
      </c>
      <c r="F74" s="72">
        <f t="shared" si="6"/>
        <v>0.8954816443468716</v>
      </c>
      <c r="G74" s="77"/>
      <c r="H74" s="77"/>
      <c r="I74" s="75"/>
      <c r="J74" s="77">
        <f t="shared" si="5"/>
        <v>8157837.78</v>
      </c>
      <c r="K74" s="21"/>
    </row>
    <row r="75" spans="1:11" s="9" customFormat="1" ht="42" thickBot="1" thickTop="1">
      <c r="A75" s="62">
        <v>6015</v>
      </c>
      <c r="B75" s="60" t="s">
        <v>141</v>
      </c>
      <c r="C75" s="71"/>
      <c r="D75" s="71"/>
      <c r="E75" s="71"/>
      <c r="F75" s="72"/>
      <c r="G75" s="77">
        <v>9235016</v>
      </c>
      <c r="H75" s="77">
        <v>2486250.23</v>
      </c>
      <c r="I75" s="75">
        <f>H75/G75</f>
        <v>0.2692199158074009</v>
      </c>
      <c r="J75" s="77">
        <f>H75+E75</f>
        <v>2486250.23</v>
      </c>
      <c r="K75" s="21"/>
    </row>
    <row r="76" spans="1:11" s="9" customFormat="1" ht="42" thickBot="1" thickTop="1">
      <c r="A76" s="62" t="s">
        <v>100</v>
      </c>
      <c r="B76" s="60" t="s">
        <v>165</v>
      </c>
      <c r="C76" s="71">
        <v>500000</v>
      </c>
      <c r="D76" s="71">
        <v>46000</v>
      </c>
      <c r="E76" s="71">
        <v>42595.05</v>
      </c>
      <c r="F76" s="72">
        <f>E76/D76</f>
        <v>0.925979347826087</v>
      </c>
      <c r="G76" s="77">
        <v>17972317</v>
      </c>
      <c r="H76" s="77">
        <v>7477346.22</v>
      </c>
      <c r="I76" s="75">
        <f>H76/G76</f>
        <v>0.416047982015897</v>
      </c>
      <c r="J76" s="77">
        <f t="shared" si="5"/>
        <v>7519941.27</v>
      </c>
      <c r="K76" s="21"/>
    </row>
    <row r="77" spans="1:12" ht="82.5" thickBot="1" thickTop="1">
      <c r="A77" s="62" t="s">
        <v>101</v>
      </c>
      <c r="B77" s="60" t="s">
        <v>102</v>
      </c>
      <c r="C77" s="71">
        <v>6600000</v>
      </c>
      <c r="D77" s="71">
        <v>0</v>
      </c>
      <c r="E77" s="71">
        <v>0</v>
      </c>
      <c r="F77" s="72">
        <v>0</v>
      </c>
      <c r="G77" s="77"/>
      <c r="H77" s="77"/>
      <c r="I77" s="78"/>
      <c r="J77" s="77">
        <f t="shared" si="5"/>
        <v>0</v>
      </c>
      <c r="K77" s="82" t="s">
        <v>200</v>
      </c>
      <c r="L77" s="83"/>
    </row>
    <row r="78" spans="1:10" ht="21.75" thickBot="1" thickTop="1">
      <c r="A78" s="62" t="s">
        <v>103</v>
      </c>
      <c r="B78" s="60" t="s">
        <v>104</v>
      </c>
      <c r="C78" s="71">
        <v>156581181</v>
      </c>
      <c r="D78" s="71">
        <v>68169459</v>
      </c>
      <c r="E78" s="71">
        <v>59954753.19</v>
      </c>
      <c r="F78" s="72">
        <f>E78/D78</f>
        <v>0.8794958045655019</v>
      </c>
      <c r="G78" s="77">
        <v>12233227</v>
      </c>
      <c r="H78" s="77">
        <v>5446261.64</v>
      </c>
      <c r="I78" s="75">
        <f>H78/G78</f>
        <v>0.4452023689252231</v>
      </c>
      <c r="J78" s="77">
        <f t="shared" si="5"/>
        <v>65401014.83</v>
      </c>
    </row>
    <row r="79" spans="1:11" ht="42" thickBot="1" thickTop="1">
      <c r="A79" s="62">
        <v>6082</v>
      </c>
      <c r="B79" s="69" t="s">
        <v>170</v>
      </c>
      <c r="C79" s="71"/>
      <c r="D79" s="71"/>
      <c r="E79" s="71"/>
      <c r="F79" s="74"/>
      <c r="G79" s="73">
        <v>3000000</v>
      </c>
      <c r="H79" s="73">
        <v>350931.8</v>
      </c>
      <c r="I79" s="75">
        <f>H79/G79</f>
        <v>0.11697726666666666</v>
      </c>
      <c r="J79" s="77">
        <f>H79+E79</f>
        <v>350931.8</v>
      </c>
      <c r="K79" s="26"/>
    </row>
    <row r="80" spans="1:11" s="9" customFormat="1" ht="82.5" thickBot="1" thickTop="1">
      <c r="A80" s="62" t="s">
        <v>105</v>
      </c>
      <c r="B80" s="60" t="s">
        <v>166</v>
      </c>
      <c r="C80" s="71">
        <v>19211</v>
      </c>
      <c r="D80" s="71">
        <v>9036</v>
      </c>
      <c r="E80" s="71">
        <v>9036</v>
      </c>
      <c r="F80" s="72">
        <f>E80/D80</f>
        <v>1</v>
      </c>
      <c r="G80" s="77"/>
      <c r="H80" s="77"/>
      <c r="I80" s="78"/>
      <c r="J80" s="77">
        <f t="shared" si="5"/>
        <v>9036</v>
      </c>
      <c r="K80" s="3"/>
    </row>
    <row r="81" spans="1:11" ht="21.75" thickBot="1" thickTop="1">
      <c r="A81" s="55" t="s">
        <v>106</v>
      </c>
      <c r="B81" s="56" t="s">
        <v>107</v>
      </c>
      <c r="C81" s="57">
        <f>SUM(C82:C103)</f>
        <v>113705007</v>
      </c>
      <c r="D81" s="57">
        <f>SUM(D82:D103)</f>
        <v>51251952</v>
      </c>
      <c r="E81" s="57">
        <f>SUM(E82:E103)</f>
        <v>44174457.720000006</v>
      </c>
      <c r="F81" s="58">
        <f>E81/D81</f>
        <v>0.8619078102625244</v>
      </c>
      <c r="G81" s="57">
        <f>SUM(G82:G103)</f>
        <v>182798213.77</v>
      </c>
      <c r="H81" s="57">
        <f>SUM(H82:H103)</f>
        <v>71031235.26000002</v>
      </c>
      <c r="I81" s="58">
        <f aca="true" t="shared" si="7" ref="I81:I90">H81/G81</f>
        <v>0.3885772940285554</v>
      </c>
      <c r="J81" s="57">
        <f>J82+J83+J84+J85+J87+J88+J90+J92+J93+J94+J95+J96+J97+J98+J99+J100+J101+J103+J91+J86+J89</f>
        <v>115205692.98000002</v>
      </c>
      <c r="K81" s="3" t="b">
        <f>J81=E81+H81</f>
        <v>1</v>
      </c>
    </row>
    <row r="82" spans="1:11" s="11" customFormat="1" ht="21.75" thickBot="1" thickTop="1">
      <c r="A82" s="62">
        <v>7130</v>
      </c>
      <c r="B82" s="60" t="s">
        <v>171</v>
      </c>
      <c r="C82" s="73"/>
      <c r="D82" s="73"/>
      <c r="E82" s="73"/>
      <c r="F82" s="74"/>
      <c r="G82" s="73">
        <v>250000</v>
      </c>
      <c r="H82" s="73">
        <v>13000</v>
      </c>
      <c r="I82" s="75">
        <f t="shared" si="7"/>
        <v>0.052</v>
      </c>
      <c r="J82" s="77">
        <f t="shared" si="5"/>
        <v>13000</v>
      </c>
      <c r="K82" s="23"/>
    </row>
    <row r="83" spans="1:11" s="11" customFormat="1" ht="42.75" thickBot="1" thickTop="1">
      <c r="A83" s="62">
        <v>7310</v>
      </c>
      <c r="B83" s="60" t="s">
        <v>172</v>
      </c>
      <c r="C83" s="73"/>
      <c r="D83" s="73"/>
      <c r="E83" s="73"/>
      <c r="F83" s="74"/>
      <c r="G83" s="73">
        <v>9338415</v>
      </c>
      <c r="H83" s="73">
        <v>4183972.93</v>
      </c>
      <c r="I83" s="75">
        <f t="shared" si="7"/>
        <v>0.4480388727637399</v>
      </c>
      <c r="J83" s="77">
        <f>H83+E83</f>
        <v>4183972.93</v>
      </c>
      <c r="K83" s="23"/>
    </row>
    <row r="84" spans="1:11" s="15" customFormat="1" ht="21.75" thickBot="1" thickTop="1">
      <c r="A84" s="62">
        <v>7321</v>
      </c>
      <c r="B84" s="60" t="s">
        <v>173</v>
      </c>
      <c r="C84" s="73"/>
      <c r="D84" s="73"/>
      <c r="E84" s="73"/>
      <c r="F84" s="74"/>
      <c r="G84" s="73">
        <v>17400000</v>
      </c>
      <c r="H84" s="73">
        <v>12878882.24</v>
      </c>
      <c r="I84" s="75">
        <f t="shared" si="7"/>
        <v>0.7401656459770115</v>
      </c>
      <c r="J84" s="77">
        <f t="shared" si="5"/>
        <v>12878882.24</v>
      </c>
      <c r="K84" s="24"/>
    </row>
    <row r="85" spans="1:11" s="15" customFormat="1" ht="42" thickBot="1" thickTop="1">
      <c r="A85" s="62">
        <v>7323</v>
      </c>
      <c r="B85" s="63" t="s">
        <v>175</v>
      </c>
      <c r="C85" s="73"/>
      <c r="D85" s="73"/>
      <c r="E85" s="73"/>
      <c r="F85" s="74"/>
      <c r="G85" s="73">
        <v>4000000</v>
      </c>
      <c r="H85" s="73">
        <v>1556163.45</v>
      </c>
      <c r="I85" s="75">
        <f t="shared" si="7"/>
        <v>0.3890408625</v>
      </c>
      <c r="J85" s="77">
        <f t="shared" si="5"/>
        <v>1556163.45</v>
      </c>
      <c r="K85" s="24"/>
    </row>
    <row r="86" spans="1:11" s="15" customFormat="1" ht="21.75" thickBot="1" thickTop="1">
      <c r="A86" s="62">
        <v>7324</v>
      </c>
      <c r="B86" s="63" t="s">
        <v>209</v>
      </c>
      <c r="C86" s="73"/>
      <c r="D86" s="73"/>
      <c r="E86" s="73"/>
      <c r="F86" s="74"/>
      <c r="G86" s="73">
        <v>152378</v>
      </c>
      <c r="H86" s="73">
        <v>0</v>
      </c>
      <c r="I86" s="75">
        <f t="shared" si="7"/>
        <v>0</v>
      </c>
      <c r="J86" s="77">
        <f t="shared" si="5"/>
        <v>0</v>
      </c>
      <c r="K86" s="24"/>
    </row>
    <row r="87" spans="1:11" s="15" customFormat="1" ht="42" thickBot="1" thickTop="1">
      <c r="A87" s="62">
        <v>7325</v>
      </c>
      <c r="B87" s="60" t="s">
        <v>174</v>
      </c>
      <c r="C87" s="73"/>
      <c r="D87" s="73"/>
      <c r="E87" s="73"/>
      <c r="F87" s="74"/>
      <c r="G87" s="73">
        <v>600000</v>
      </c>
      <c r="H87" s="73">
        <v>192724.97</v>
      </c>
      <c r="I87" s="75">
        <f t="shared" si="7"/>
        <v>0.32120828333333334</v>
      </c>
      <c r="J87" s="77">
        <f t="shared" si="5"/>
        <v>192724.97</v>
      </c>
      <c r="K87" s="24"/>
    </row>
    <row r="88" spans="1:11" s="11" customFormat="1" ht="42" thickBot="1" thickTop="1">
      <c r="A88" s="62">
        <v>7330</v>
      </c>
      <c r="B88" s="60" t="s">
        <v>176</v>
      </c>
      <c r="C88" s="73"/>
      <c r="D88" s="73"/>
      <c r="E88" s="73"/>
      <c r="F88" s="74"/>
      <c r="G88" s="73">
        <v>16747622</v>
      </c>
      <c r="H88" s="73">
        <v>4800850.12</v>
      </c>
      <c r="I88" s="75">
        <f t="shared" si="7"/>
        <v>0.2866586145782368</v>
      </c>
      <c r="J88" s="77">
        <f>H88+E88</f>
        <v>4800850.12</v>
      </c>
      <c r="K88" s="23"/>
    </row>
    <row r="89" spans="1:11" s="11" customFormat="1" ht="42" thickBot="1" thickTop="1">
      <c r="A89" s="62">
        <v>7350</v>
      </c>
      <c r="B89" s="60" t="s">
        <v>210</v>
      </c>
      <c r="C89" s="73"/>
      <c r="D89" s="73"/>
      <c r="E89" s="73"/>
      <c r="F89" s="74"/>
      <c r="G89" s="73">
        <v>441220</v>
      </c>
      <c r="H89" s="73">
        <v>0</v>
      </c>
      <c r="I89" s="75">
        <f>H89/G89</f>
        <v>0</v>
      </c>
      <c r="J89" s="77">
        <f>H89+E89</f>
        <v>0</v>
      </c>
      <c r="K89" s="23"/>
    </row>
    <row r="90" spans="1:11" s="11" customFormat="1" ht="42" thickBot="1" thickTop="1">
      <c r="A90" s="62">
        <v>7370</v>
      </c>
      <c r="B90" s="60" t="s">
        <v>177</v>
      </c>
      <c r="C90" s="73"/>
      <c r="D90" s="73"/>
      <c r="E90" s="73"/>
      <c r="F90" s="74"/>
      <c r="G90" s="73">
        <v>20474195.59</v>
      </c>
      <c r="H90" s="73">
        <v>5705598.14</v>
      </c>
      <c r="I90" s="75">
        <f t="shared" si="7"/>
        <v>0.27867264014937543</v>
      </c>
      <c r="J90" s="77">
        <f>H90+E90</f>
        <v>5705598.14</v>
      </c>
      <c r="K90" s="23"/>
    </row>
    <row r="91" spans="1:12" s="11" customFormat="1" ht="21.75" hidden="1" thickBot="1" thickTop="1">
      <c r="A91" s="62">
        <v>7413</v>
      </c>
      <c r="B91" s="60" t="s">
        <v>201</v>
      </c>
      <c r="C91" s="73">
        <v>0</v>
      </c>
      <c r="D91" s="73">
        <v>0</v>
      </c>
      <c r="E91" s="73">
        <v>0</v>
      </c>
      <c r="F91" s="75">
        <v>0</v>
      </c>
      <c r="G91" s="73"/>
      <c r="H91" s="73"/>
      <c r="I91" s="78"/>
      <c r="J91" s="77">
        <f>H91+E91</f>
        <v>0</v>
      </c>
      <c r="K91" s="82" t="s">
        <v>200</v>
      </c>
      <c r="L91" s="83"/>
    </row>
    <row r="92" spans="1:11" s="9" customFormat="1" ht="34.5" thickBot="1" thickTop="1">
      <c r="A92" s="62" t="s">
        <v>108</v>
      </c>
      <c r="B92" s="60" t="s">
        <v>109</v>
      </c>
      <c r="C92" s="73">
        <v>51535442</v>
      </c>
      <c r="D92" s="73">
        <v>35189741</v>
      </c>
      <c r="E92" s="73">
        <v>35189738.6</v>
      </c>
      <c r="F92" s="75">
        <f aca="true" t="shared" si="8" ref="F92:F97">E92/D92</f>
        <v>0.9999999317983046</v>
      </c>
      <c r="G92" s="77"/>
      <c r="H92" s="77"/>
      <c r="I92" s="78"/>
      <c r="J92" s="77">
        <f t="shared" si="5"/>
        <v>35189738.6</v>
      </c>
      <c r="K92" s="49"/>
    </row>
    <row r="93" spans="1:11" s="9" customFormat="1" ht="62.25" thickBot="1" thickTop="1">
      <c r="A93" s="62" t="s">
        <v>110</v>
      </c>
      <c r="B93" s="60" t="s">
        <v>111</v>
      </c>
      <c r="C93" s="73">
        <v>49107900</v>
      </c>
      <c r="D93" s="73">
        <v>8070000</v>
      </c>
      <c r="E93" s="73">
        <v>3323939.91</v>
      </c>
      <c r="F93" s="75">
        <f t="shared" si="8"/>
        <v>0.4118884646840149</v>
      </c>
      <c r="G93" s="77">
        <v>49602612.7</v>
      </c>
      <c r="H93" s="77">
        <v>14639645.41</v>
      </c>
      <c r="I93" s="75">
        <f>H93/G93</f>
        <v>0.2951385947861573</v>
      </c>
      <c r="J93" s="77">
        <f t="shared" si="5"/>
        <v>17963585.32</v>
      </c>
      <c r="K93" s="49"/>
    </row>
    <row r="94" spans="1:10" ht="42" thickBot="1" thickTop="1">
      <c r="A94" s="62" t="s">
        <v>112</v>
      </c>
      <c r="B94" s="60" t="s">
        <v>113</v>
      </c>
      <c r="C94" s="73">
        <v>4094100</v>
      </c>
      <c r="D94" s="73">
        <v>2142846</v>
      </c>
      <c r="E94" s="73">
        <v>2004689.94</v>
      </c>
      <c r="F94" s="75">
        <f t="shared" si="8"/>
        <v>0.9355268367395511</v>
      </c>
      <c r="G94" s="77">
        <v>1334646</v>
      </c>
      <c r="H94" s="77">
        <v>0</v>
      </c>
      <c r="I94" s="75">
        <f>H94/G94</f>
        <v>0</v>
      </c>
      <c r="J94" s="77">
        <f t="shared" si="5"/>
        <v>2004689.94</v>
      </c>
    </row>
    <row r="95" spans="1:10" ht="42" thickBot="1" thickTop="1">
      <c r="A95" s="62" t="s">
        <v>114</v>
      </c>
      <c r="B95" s="60" t="s">
        <v>115</v>
      </c>
      <c r="C95" s="73">
        <v>4819000</v>
      </c>
      <c r="D95" s="73">
        <v>3112000</v>
      </c>
      <c r="E95" s="73">
        <v>2325623.58</v>
      </c>
      <c r="F95" s="75">
        <f t="shared" si="8"/>
        <v>0.7473083483290489</v>
      </c>
      <c r="G95" s="77"/>
      <c r="H95" s="77"/>
      <c r="I95" s="78"/>
      <c r="J95" s="77">
        <f t="shared" si="5"/>
        <v>2325623.58</v>
      </c>
    </row>
    <row r="96" spans="1:10" ht="42" thickBot="1" thickTop="1">
      <c r="A96" s="62" t="s">
        <v>116</v>
      </c>
      <c r="B96" s="60" t="s">
        <v>117</v>
      </c>
      <c r="C96" s="73">
        <v>320000</v>
      </c>
      <c r="D96" s="73">
        <v>200000</v>
      </c>
      <c r="E96" s="73">
        <v>87557.2</v>
      </c>
      <c r="F96" s="75">
        <f t="shared" si="8"/>
        <v>0.437786</v>
      </c>
      <c r="G96" s="77"/>
      <c r="H96" s="77"/>
      <c r="I96" s="78"/>
      <c r="J96" s="77">
        <f t="shared" si="5"/>
        <v>87557.2</v>
      </c>
    </row>
    <row r="97" spans="1:10" ht="21.75" thickBot="1" thickTop="1">
      <c r="A97" s="62" t="s">
        <v>118</v>
      </c>
      <c r="B97" s="60" t="s">
        <v>119</v>
      </c>
      <c r="C97" s="73">
        <v>850000</v>
      </c>
      <c r="D97" s="73">
        <v>550000</v>
      </c>
      <c r="E97" s="73">
        <v>492944.74</v>
      </c>
      <c r="F97" s="75">
        <f t="shared" si="8"/>
        <v>0.8962631636363636</v>
      </c>
      <c r="G97" s="77">
        <v>26680490.88</v>
      </c>
      <c r="H97" s="77">
        <v>7638354.07</v>
      </c>
      <c r="I97" s="75">
        <f>H97/G97</f>
        <v>0.28628986266987305</v>
      </c>
      <c r="J97" s="77">
        <f t="shared" si="5"/>
        <v>8131298.8100000005</v>
      </c>
    </row>
    <row r="98" spans="1:10" ht="42" thickBot="1" thickTop="1">
      <c r="A98" s="62">
        <v>7650</v>
      </c>
      <c r="B98" s="60" t="s">
        <v>178</v>
      </c>
      <c r="C98" s="73"/>
      <c r="D98" s="73"/>
      <c r="E98" s="73"/>
      <c r="F98" s="75"/>
      <c r="G98" s="77">
        <v>50000</v>
      </c>
      <c r="H98" s="77">
        <v>7100</v>
      </c>
      <c r="I98" s="75">
        <f>H98/G98</f>
        <v>0.142</v>
      </c>
      <c r="J98" s="77">
        <f>H98+E98</f>
        <v>7100</v>
      </c>
    </row>
    <row r="99" spans="1:10" ht="42" thickBot="1" thickTop="1">
      <c r="A99" s="62">
        <v>7670</v>
      </c>
      <c r="B99" s="60" t="s">
        <v>179</v>
      </c>
      <c r="C99" s="73"/>
      <c r="D99" s="73"/>
      <c r="E99" s="73"/>
      <c r="F99" s="75"/>
      <c r="G99" s="77">
        <v>32169233.6</v>
      </c>
      <c r="H99" s="77">
        <v>18696540</v>
      </c>
      <c r="I99" s="75">
        <f>H99/G99</f>
        <v>0.5811932056721426</v>
      </c>
      <c r="J99" s="77">
        <f>H99+E99</f>
        <v>18696540</v>
      </c>
    </row>
    <row r="100" spans="1:10" ht="42" thickBot="1" thickTop="1">
      <c r="A100" s="62" t="s">
        <v>120</v>
      </c>
      <c r="B100" s="60" t="s">
        <v>121</v>
      </c>
      <c r="C100" s="71">
        <v>162800</v>
      </c>
      <c r="D100" s="71">
        <v>81600</v>
      </c>
      <c r="E100" s="71">
        <v>81378.9</v>
      </c>
      <c r="F100" s="75">
        <f>E100/D100</f>
        <v>0.9972904411764705</v>
      </c>
      <c r="G100" s="77"/>
      <c r="H100" s="77"/>
      <c r="I100" s="78"/>
      <c r="J100" s="77">
        <f t="shared" si="5"/>
        <v>81378.9</v>
      </c>
    </row>
    <row r="101" spans="1:11" s="9" customFormat="1" ht="143.25" thickBot="1" thickTop="1">
      <c r="A101" s="93">
        <v>7691</v>
      </c>
      <c r="B101" s="79" t="s">
        <v>180</v>
      </c>
      <c r="C101" s="95"/>
      <c r="D101" s="95"/>
      <c r="E101" s="95"/>
      <c r="F101" s="89"/>
      <c r="G101" s="95">
        <v>2937400</v>
      </c>
      <c r="H101" s="95">
        <v>718403.93</v>
      </c>
      <c r="I101" s="105">
        <f>H101/G101</f>
        <v>0.24457136583373051</v>
      </c>
      <c r="J101" s="106">
        <f>H101+E101</f>
        <v>718403.93</v>
      </c>
      <c r="K101" s="21"/>
    </row>
    <row r="102" spans="1:11" s="9" customFormat="1" ht="42" thickBot="1" thickTop="1">
      <c r="A102" s="94"/>
      <c r="B102" s="80" t="s">
        <v>181</v>
      </c>
      <c r="C102" s="96"/>
      <c r="D102" s="96"/>
      <c r="E102" s="96"/>
      <c r="F102" s="90"/>
      <c r="G102" s="96"/>
      <c r="H102" s="96"/>
      <c r="I102" s="90"/>
      <c r="J102" s="107"/>
      <c r="K102" s="21"/>
    </row>
    <row r="103" spans="1:11" s="9" customFormat="1" ht="42" thickBot="1" thickTop="1">
      <c r="A103" s="62" t="s">
        <v>122</v>
      </c>
      <c r="B103" s="60" t="s">
        <v>167</v>
      </c>
      <c r="C103" s="73">
        <v>2815765</v>
      </c>
      <c r="D103" s="73">
        <v>1905765</v>
      </c>
      <c r="E103" s="73">
        <v>668584.85</v>
      </c>
      <c r="F103" s="75">
        <f>E103/D103</f>
        <v>0.3508222944591804</v>
      </c>
      <c r="G103" s="77">
        <v>620000</v>
      </c>
      <c r="H103" s="77">
        <v>0</v>
      </c>
      <c r="I103" s="75">
        <f aca="true" t="shared" si="9" ref="I103:I110">H103/G103</f>
        <v>0</v>
      </c>
      <c r="J103" s="77">
        <f t="shared" si="5"/>
        <v>668584.85</v>
      </c>
      <c r="K103" s="21"/>
    </row>
    <row r="104" spans="1:11" ht="21.75" thickBot="1" thickTop="1">
      <c r="A104" s="55" t="s">
        <v>123</v>
      </c>
      <c r="B104" s="56" t="s">
        <v>124</v>
      </c>
      <c r="C104" s="57">
        <f>SUM(C105:C113)</f>
        <v>8532608</v>
      </c>
      <c r="D104" s="57">
        <f>SUM(D105:D113)</f>
        <v>3775118</v>
      </c>
      <c r="E104" s="57">
        <f>SUM(E105:E113)</f>
        <v>3275012.2199999997</v>
      </c>
      <c r="F104" s="58">
        <f>E104/D104</f>
        <v>0.8675257885978662</v>
      </c>
      <c r="G104" s="57">
        <f>SUM(G105:G113)</f>
        <v>1013963.28</v>
      </c>
      <c r="H104" s="57">
        <f>SUM(H105:H113)</f>
        <v>482282.89999999997</v>
      </c>
      <c r="I104" s="58">
        <f t="shared" si="9"/>
        <v>0.47564138614566</v>
      </c>
      <c r="J104" s="57">
        <f>J105+J107+J110+J111+J112+J113+J108+J106+J109</f>
        <v>3757295.1199999996</v>
      </c>
      <c r="K104" s="3" t="b">
        <f>J104=E104+H104</f>
        <v>1</v>
      </c>
    </row>
    <row r="105" spans="1:12" ht="82.5" thickBot="1" thickTop="1">
      <c r="A105" s="62">
        <v>8110</v>
      </c>
      <c r="B105" s="60" t="s">
        <v>207</v>
      </c>
      <c r="C105" s="73">
        <v>100000</v>
      </c>
      <c r="D105" s="73">
        <v>0</v>
      </c>
      <c r="E105" s="73">
        <v>0</v>
      </c>
      <c r="F105" s="75">
        <v>0</v>
      </c>
      <c r="G105" s="77"/>
      <c r="H105" s="77"/>
      <c r="I105" s="75"/>
      <c r="J105" s="77">
        <f>H105+E105</f>
        <v>0</v>
      </c>
      <c r="K105" s="82" t="s">
        <v>200</v>
      </c>
      <c r="L105" s="83"/>
    </row>
    <row r="106" spans="1:10" ht="21.75" thickBot="1" thickTop="1">
      <c r="A106" s="62" t="s">
        <v>125</v>
      </c>
      <c r="B106" s="60" t="s">
        <v>126</v>
      </c>
      <c r="C106" s="73">
        <v>1443054</v>
      </c>
      <c r="D106" s="73">
        <v>709903</v>
      </c>
      <c r="E106" s="73">
        <v>643115.32</v>
      </c>
      <c r="F106" s="75">
        <f>E106/D106</f>
        <v>0.9059199918862154</v>
      </c>
      <c r="G106" s="77">
        <v>48000</v>
      </c>
      <c r="H106" s="77">
        <v>48000</v>
      </c>
      <c r="I106" s="75">
        <f>H106/G106</f>
        <v>1</v>
      </c>
      <c r="J106" s="77">
        <f>H106+E106</f>
        <v>691115.32</v>
      </c>
    </row>
    <row r="107" spans="1:11" s="9" customFormat="1" ht="42" thickBot="1" thickTop="1">
      <c r="A107" s="62">
        <v>8311</v>
      </c>
      <c r="B107" s="60" t="s">
        <v>182</v>
      </c>
      <c r="C107" s="73"/>
      <c r="D107" s="73"/>
      <c r="E107" s="73"/>
      <c r="F107" s="75"/>
      <c r="G107" s="77">
        <v>738106</v>
      </c>
      <c r="H107" s="77">
        <v>355297.8</v>
      </c>
      <c r="I107" s="75">
        <f t="shared" si="9"/>
        <v>0.4813641943027153</v>
      </c>
      <c r="J107" s="77">
        <f t="shared" si="5"/>
        <v>355297.8</v>
      </c>
      <c r="K107" s="21"/>
    </row>
    <row r="108" spans="1:11" s="9" customFormat="1" ht="21.75" thickBot="1" thickTop="1">
      <c r="A108" s="62">
        <v>8312</v>
      </c>
      <c r="B108" s="60" t="s">
        <v>188</v>
      </c>
      <c r="C108" s="73"/>
      <c r="D108" s="73"/>
      <c r="E108" s="73"/>
      <c r="F108" s="75"/>
      <c r="G108" s="77">
        <v>70000</v>
      </c>
      <c r="H108" s="77">
        <v>64000</v>
      </c>
      <c r="I108" s="75">
        <f t="shared" si="9"/>
        <v>0.9142857142857143</v>
      </c>
      <c r="J108" s="77">
        <f t="shared" si="5"/>
        <v>64000</v>
      </c>
      <c r="K108" s="21"/>
    </row>
    <row r="109" spans="1:11" s="9" customFormat="1" ht="21.75" thickBot="1" thickTop="1">
      <c r="A109" s="62">
        <v>8320</v>
      </c>
      <c r="B109" s="60" t="s">
        <v>211</v>
      </c>
      <c r="C109" s="73"/>
      <c r="D109" s="73"/>
      <c r="E109" s="73"/>
      <c r="F109" s="75"/>
      <c r="G109" s="77">
        <v>63670</v>
      </c>
      <c r="H109" s="77">
        <v>0</v>
      </c>
      <c r="I109" s="75">
        <f>H109/G109</f>
        <v>0</v>
      </c>
      <c r="J109" s="77">
        <f>H109+E109</f>
        <v>0</v>
      </c>
      <c r="K109" s="21"/>
    </row>
    <row r="110" spans="1:11" s="10" customFormat="1" ht="42" thickBot="1" thickTop="1">
      <c r="A110" s="62">
        <v>8330</v>
      </c>
      <c r="B110" s="60" t="s">
        <v>183</v>
      </c>
      <c r="C110" s="73"/>
      <c r="D110" s="73"/>
      <c r="E110" s="73"/>
      <c r="F110" s="75"/>
      <c r="G110" s="77">
        <v>94187.28</v>
      </c>
      <c r="H110" s="77">
        <v>14985.1</v>
      </c>
      <c r="I110" s="75">
        <f t="shared" si="9"/>
        <v>0.15909897812103715</v>
      </c>
      <c r="J110" s="77">
        <f>H110+E110</f>
        <v>14985.1</v>
      </c>
      <c r="K110" s="22"/>
    </row>
    <row r="111" spans="1:10" ht="42" thickBot="1" thickTop="1">
      <c r="A111" s="62" t="s">
        <v>127</v>
      </c>
      <c r="B111" s="60" t="s">
        <v>128</v>
      </c>
      <c r="C111" s="73">
        <v>5313400</v>
      </c>
      <c r="D111" s="73">
        <v>2686800</v>
      </c>
      <c r="E111" s="73">
        <v>2257279.64</v>
      </c>
      <c r="F111" s="75">
        <f>E111/D111</f>
        <v>0.8401368319190116</v>
      </c>
      <c r="G111" s="77"/>
      <c r="H111" s="77"/>
      <c r="I111" s="78"/>
      <c r="J111" s="77">
        <f t="shared" si="5"/>
        <v>2257279.64</v>
      </c>
    </row>
    <row r="112" spans="1:10" ht="21.75" thickBot="1" thickTop="1">
      <c r="A112" s="62">
        <v>8600</v>
      </c>
      <c r="B112" s="64" t="s">
        <v>147</v>
      </c>
      <c r="C112" s="73">
        <v>676154</v>
      </c>
      <c r="D112" s="73">
        <v>378415</v>
      </c>
      <c r="E112" s="73">
        <v>374617.26</v>
      </c>
      <c r="F112" s="75">
        <f>E112/D112</f>
        <v>0.9899640870472893</v>
      </c>
      <c r="G112" s="77"/>
      <c r="H112" s="77"/>
      <c r="I112" s="78"/>
      <c r="J112" s="77">
        <f>H112+E112</f>
        <v>374617.26</v>
      </c>
    </row>
    <row r="113" spans="1:12" ht="21.75" thickBot="1" thickTop="1">
      <c r="A113" s="62" t="s">
        <v>129</v>
      </c>
      <c r="B113" s="63" t="s">
        <v>130</v>
      </c>
      <c r="C113" s="73">
        <v>1000000</v>
      </c>
      <c r="D113" s="73">
        <v>0</v>
      </c>
      <c r="E113" s="73">
        <v>0</v>
      </c>
      <c r="F113" s="75">
        <v>0</v>
      </c>
      <c r="G113" s="77"/>
      <c r="H113" s="77"/>
      <c r="I113" s="78"/>
      <c r="J113" s="77">
        <f>H113+E113</f>
        <v>0</v>
      </c>
      <c r="K113" s="82" t="s">
        <v>200</v>
      </c>
      <c r="L113" s="83"/>
    </row>
    <row r="114" spans="1:13" ht="21.75" thickBot="1" thickTop="1">
      <c r="A114" s="55" t="s">
        <v>131</v>
      </c>
      <c r="B114" s="56" t="s">
        <v>132</v>
      </c>
      <c r="C114" s="57">
        <f>SUM(C115:C118)</f>
        <v>71769800</v>
      </c>
      <c r="D114" s="57">
        <f>SUM(D115:D118)</f>
        <v>36073200</v>
      </c>
      <c r="E114" s="57">
        <f>SUM(E115:E118)</f>
        <v>35763200</v>
      </c>
      <c r="F114" s="58">
        <f>E114/D114</f>
        <v>0.9914063626182318</v>
      </c>
      <c r="G114" s="57">
        <f>SUM(G115:G118)</f>
        <v>3588000</v>
      </c>
      <c r="H114" s="57">
        <f>SUM(H115:H118)</f>
        <v>3048000</v>
      </c>
      <c r="I114" s="58">
        <f>H114/G114</f>
        <v>0.8494983277591973</v>
      </c>
      <c r="J114" s="57">
        <f>J115+J116+J118+J117</f>
        <v>38811200</v>
      </c>
      <c r="K114" s="3" t="b">
        <f>J114=E114+H114</f>
        <v>1</v>
      </c>
      <c r="L114" s="82"/>
      <c r="M114" s="83"/>
    </row>
    <row r="115" spans="1:10" ht="21.75" thickBot="1" thickTop="1">
      <c r="A115" s="62" t="s">
        <v>133</v>
      </c>
      <c r="B115" s="63" t="s">
        <v>168</v>
      </c>
      <c r="C115" s="71">
        <v>71259800</v>
      </c>
      <c r="D115" s="71">
        <v>35629800</v>
      </c>
      <c r="E115" s="71">
        <v>35629800</v>
      </c>
      <c r="F115" s="72">
        <f>E115/D115</f>
        <v>1</v>
      </c>
      <c r="G115" s="77"/>
      <c r="H115" s="77"/>
      <c r="I115" s="78"/>
      <c r="J115" s="77">
        <f t="shared" si="5"/>
        <v>35629800</v>
      </c>
    </row>
    <row r="116" spans="1:10" ht="82.5" thickBot="1" thickTop="1">
      <c r="A116" s="62" t="s">
        <v>134</v>
      </c>
      <c r="B116" s="60" t="s">
        <v>169</v>
      </c>
      <c r="C116" s="71">
        <v>200000</v>
      </c>
      <c r="D116" s="71">
        <v>133400</v>
      </c>
      <c r="E116" s="71">
        <v>133400</v>
      </c>
      <c r="F116" s="72">
        <f>E116/D116</f>
        <v>1</v>
      </c>
      <c r="G116" s="77"/>
      <c r="H116" s="77"/>
      <c r="I116" s="78"/>
      <c r="J116" s="77">
        <f t="shared" si="5"/>
        <v>133400</v>
      </c>
    </row>
    <row r="117" spans="1:10" ht="21.75" thickBot="1" thickTop="1">
      <c r="A117" s="62">
        <v>9770</v>
      </c>
      <c r="B117" s="60" t="s">
        <v>212</v>
      </c>
      <c r="C117" s="73"/>
      <c r="D117" s="73"/>
      <c r="E117" s="73"/>
      <c r="F117" s="75"/>
      <c r="G117" s="77">
        <v>200000</v>
      </c>
      <c r="H117" s="77">
        <v>0</v>
      </c>
      <c r="I117" s="75">
        <f aca="true" t="shared" si="10" ref="I117:I122">H117/G117</f>
        <v>0</v>
      </c>
      <c r="J117" s="77">
        <f t="shared" si="5"/>
        <v>0</v>
      </c>
    </row>
    <row r="118" spans="1:12" ht="62.25" thickBot="1" thickTop="1">
      <c r="A118" s="62">
        <v>9800</v>
      </c>
      <c r="B118" s="60" t="s">
        <v>208</v>
      </c>
      <c r="C118" s="71">
        <v>310000</v>
      </c>
      <c r="D118" s="71">
        <v>310000</v>
      </c>
      <c r="E118" s="71">
        <v>0</v>
      </c>
      <c r="F118" s="72">
        <f>E118/D118</f>
        <v>0</v>
      </c>
      <c r="G118" s="77">
        <v>3388000</v>
      </c>
      <c r="H118" s="77">
        <v>3048000</v>
      </c>
      <c r="I118" s="75">
        <f t="shared" si="10"/>
        <v>0.8996458087367178</v>
      </c>
      <c r="J118" s="77">
        <f t="shared" si="5"/>
        <v>3048000</v>
      </c>
      <c r="K118" s="82"/>
      <c r="L118" s="83"/>
    </row>
    <row r="119" spans="1:11" ht="61.5" customHeight="1" thickBot="1" thickTop="1">
      <c r="A119" s="55" t="s">
        <v>135</v>
      </c>
      <c r="B119" s="56" t="s">
        <v>143</v>
      </c>
      <c r="C119" s="57">
        <f>C114+C104+C81+C71+C62+C34+C24+C13+C9+C55</f>
        <v>2191865253.65</v>
      </c>
      <c r="D119" s="57">
        <f>D114+D104+D81+D71+D62+D34+D24+D13+D9+D55</f>
        <v>1166330357.34</v>
      </c>
      <c r="E119" s="57">
        <f>E114+E104+E81+E71+E62+E34+E24+E13+E9+E55</f>
        <v>1107185416.11</v>
      </c>
      <c r="F119" s="58">
        <f>E119/D119</f>
        <v>0.9492897180821999</v>
      </c>
      <c r="G119" s="57">
        <f>G114+G104+G81+G71+G62+G34+G24+G13+G9+G55</f>
        <v>470938797.76</v>
      </c>
      <c r="H119" s="57">
        <f>H114+H104+H81+H71+H62+H34+H24+H13+H9+H55</f>
        <v>169810685.69000006</v>
      </c>
      <c r="I119" s="58">
        <f t="shared" si="10"/>
        <v>0.3605790954104806</v>
      </c>
      <c r="J119" s="57">
        <f>J114+J104+J81+J71+J62+J34+J24+J13+J9+J55</f>
        <v>1276996101.8000002</v>
      </c>
      <c r="K119" s="3" t="b">
        <f>J119=E119+H119</f>
        <v>1</v>
      </c>
    </row>
    <row r="120" spans="1:11" s="18" customFormat="1" ht="62.25" thickBot="1" thickTop="1">
      <c r="A120" s="62">
        <v>8821</v>
      </c>
      <c r="B120" s="81" t="s">
        <v>202</v>
      </c>
      <c r="C120" s="73"/>
      <c r="D120" s="73"/>
      <c r="E120" s="73"/>
      <c r="F120" s="75"/>
      <c r="G120" s="77">
        <v>320170.42</v>
      </c>
      <c r="H120" s="77">
        <v>150600</v>
      </c>
      <c r="I120" s="75">
        <f t="shared" si="10"/>
        <v>0.4703744961823769</v>
      </c>
      <c r="J120" s="77">
        <f>H120+E120</f>
        <v>150600</v>
      </c>
      <c r="K120" s="25"/>
    </row>
    <row r="121" spans="1:11" s="18" customFormat="1" ht="82.5" thickBot="1" thickTop="1">
      <c r="A121" s="62">
        <v>8822</v>
      </c>
      <c r="B121" s="81" t="s">
        <v>203</v>
      </c>
      <c r="C121" s="73"/>
      <c r="D121" s="73"/>
      <c r="E121" s="73"/>
      <c r="F121" s="75"/>
      <c r="G121" s="77">
        <v>-150600</v>
      </c>
      <c r="H121" s="77">
        <v>-61975.56</v>
      </c>
      <c r="I121" s="75">
        <f t="shared" si="10"/>
        <v>0.4115243027888446</v>
      </c>
      <c r="J121" s="77">
        <f>H121+E121</f>
        <v>-61975.56</v>
      </c>
      <c r="K121" s="25"/>
    </row>
    <row r="122" spans="1:11" s="16" customFormat="1" ht="54.75" customHeight="1" thickBot="1" thickTop="1">
      <c r="A122" s="65"/>
      <c r="B122" s="66" t="s">
        <v>142</v>
      </c>
      <c r="C122" s="67">
        <f>C119+C120+C121</f>
        <v>2191865253.65</v>
      </c>
      <c r="D122" s="67">
        <f>D119+D120+D121</f>
        <v>1166330357.34</v>
      </c>
      <c r="E122" s="67">
        <f>E119+E120+E121</f>
        <v>1107185416.11</v>
      </c>
      <c r="F122" s="68">
        <f>E122/D122</f>
        <v>0.9492897180821999</v>
      </c>
      <c r="G122" s="67">
        <f>G119+G120+G121</f>
        <v>471108368.18</v>
      </c>
      <c r="H122" s="67">
        <f>H119+H120+H121</f>
        <v>169899310.13000005</v>
      </c>
      <c r="I122" s="68">
        <f t="shared" si="10"/>
        <v>0.3606374278307986</v>
      </c>
      <c r="J122" s="67">
        <f>J119+J120+J121</f>
        <v>1277084726.2400002</v>
      </c>
      <c r="K122" s="3" t="b">
        <f>J122=E122+H122</f>
        <v>1</v>
      </c>
    </row>
    <row r="123" spans="1:11" s="16" customFormat="1" ht="79.5" customHeight="1" hidden="1" thickTop="1">
      <c r="A123" s="39"/>
      <c r="B123" s="40"/>
      <c r="C123" s="41"/>
      <c r="D123" s="41"/>
      <c r="E123" s="41"/>
      <c r="F123" s="42"/>
      <c r="G123" s="41"/>
      <c r="H123" s="41"/>
      <c r="I123" s="43"/>
      <c r="J123" s="41"/>
      <c r="K123" s="37"/>
    </row>
    <row r="124" spans="1:11" s="16" customFormat="1" ht="30" customHeight="1" thickTop="1">
      <c r="A124" s="44"/>
      <c r="B124" s="45"/>
      <c r="C124" s="46"/>
      <c r="D124" s="46"/>
      <c r="E124" s="46"/>
      <c r="F124" s="47"/>
      <c r="G124" s="46"/>
      <c r="H124" s="46"/>
      <c r="I124" s="48"/>
      <c r="J124" s="46"/>
      <c r="K124" s="38"/>
    </row>
    <row r="125" spans="1:11" s="16" customFormat="1" ht="30" customHeight="1">
      <c r="A125" s="44"/>
      <c r="B125" s="70" t="s">
        <v>204</v>
      </c>
      <c r="C125" s="46"/>
      <c r="D125" s="46"/>
      <c r="E125" s="46"/>
      <c r="F125" s="47"/>
      <c r="G125" s="46"/>
      <c r="H125" s="46" t="s">
        <v>205</v>
      </c>
      <c r="I125" s="48"/>
      <c r="J125" s="46"/>
      <c r="K125" s="51"/>
    </row>
    <row r="126" spans="1:16" ht="25.5">
      <c r="A126" s="30"/>
      <c r="B126" s="97" t="s">
        <v>190</v>
      </c>
      <c r="C126" s="98"/>
      <c r="D126" s="31"/>
      <c r="E126" s="31"/>
      <c r="F126" s="31"/>
      <c r="G126" s="31"/>
      <c r="H126" s="53" t="s">
        <v>189</v>
      </c>
      <c r="I126" s="31"/>
      <c r="J126" s="31"/>
      <c r="K126" s="19"/>
      <c r="L126" s="12"/>
      <c r="M126" s="12"/>
      <c r="N126" s="12"/>
      <c r="O126" s="12"/>
      <c r="P126" s="12"/>
    </row>
    <row r="127" spans="2:8" ht="20.25" hidden="1">
      <c r="B127" s="91"/>
      <c r="C127" s="92"/>
      <c r="D127" s="13"/>
      <c r="E127" s="14"/>
      <c r="F127" s="14"/>
      <c r="G127" s="14"/>
      <c r="H127" s="14"/>
    </row>
    <row r="128" spans="3:7" ht="20.25" hidden="1">
      <c r="C128" s="17">
        <f>C122-2119095453.65-C120</f>
        <v>72769800</v>
      </c>
      <c r="D128" s="17">
        <f>D122-2614392200.26-D120</f>
        <v>-1448061842.9200003</v>
      </c>
      <c r="G128" s="17">
        <f>G119-467350797.76</f>
        <v>3588000</v>
      </c>
    </row>
    <row r="129" spans="3:8" ht="40.5" hidden="1">
      <c r="C129" s="17">
        <f>C115</f>
        <v>71259800</v>
      </c>
      <c r="D129" s="17">
        <f>D115</f>
        <v>35629800</v>
      </c>
      <c r="E129" s="17" t="s">
        <v>144</v>
      </c>
      <c r="F129" s="17" t="b">
        <f>G129+G130=G128+G131</f>
        <v>1</v>
      </c>
      <c r="G129" s="17">
        <f>G118</f>
        <v>3388000</v>
      </c>
      <c r="H129" s="17" t="s">
        <v>148</v>
      </c>
    </row>
    <row r="130" spans="3:8" ht="60.75" hidden="1">
      <c r="C130" s="17">
        <f>C116</f>
        <v>200000</v>
      </c>
      <c r="D130" s="17">
        <f>D116</f>
        <v>133400</v>
      </c>
      <c r="E130" s="17" t="s">
        <v>145</v>
      </c>
      <c r="G130" s="17">
        <f>G117</f>
        <v>200000</v>
      </c>
      <c r="H130" s="17" t="s">
        <v>152</v>
      </c>
    </row>
    <row r="131" spans="1:11" ht="20.25" hidden="1">
      <c r="A131"/>
      <c r="B131"/>
      <c r="C131" s="17">
        <f>C128-C129-C130-C132-C133</f>
        <v>1000000</v>
      </c>
      <c r="D131" s="36" t="b">
        <f>C131=C113</f>
        <v>1</v>
      </c>
      <c r="E131" s="17" t="s">
        <v>130</v>
      </c>
      <c r="G131" s="46"/>
      <c r="H131" s="46"/>
      <c r="K131"/>
    </row>
    <row r="132" spans="1:11" ht="40.5" hidden="1">
      <c r="A132"/>
      <c r="B132"/>
      <c r="C132" s="17">
        <f>C118</f>
        <v>310000</v>
      </c>
      <c r="D132" s="17"/>
      <c r="E132" s="17" t="s">
        <v>148</v>
      </c>
      <c r="G132" s="50"/>
      <c r="H132" s="50"/>
      <c r="K132"/>
    </row>
    <row r="133" spans="1:11" ht="60.75" hidden="1">
      <c r="A133"/>
      <c r="B133"/>
      <c r="C133" s="17"/>
      <c r="D133" s="17"/>
      <c r="E133" s="17" t="s">
        <v>152</v>
      </c>
      <c r="K133"/>
    </row>
    <row r="134" ht="12.75" hidden="1"/>
    <row r="135" ht="12.75" hidden="1"/>
    <row r="136" ht="12.75" hidden="1"/>
  </sheetData>
  <sheetProtection/>
  <mergeCells count="28">
    <mergeCell ref="H101:H102"/>
    <mergeCell ref="E101:E102"/>
    <mergeCell ref="L114:M114"/>
    <mergeCell ref="G101:G102"/>
    <mergeCell ref="I101:I102"/>
    <mergeCell ref="J101:J102"/>
    <mergeCell ref="K113:L113"/>
    <mergeCell ref="K105:L105"/>
    <mergeCell ref="B127:C127"/>
    <mergeCell ref="A101:A102"/>
    <mergeCell ref="C101:C102"/>
    <mergeCell ref="D101:D102"/>
    <mergeCell ref="B126:C126"/>
    <mergeCell ref="I1:J1"/>
    <mergeCell ref="I2:J2"/>
    <mergeCell ref="A4:J4"/>
    <mergeCell ref="A5:J5"/>
    <mergeCell ref="G7:I7"/>
    <mergeCell ref="K118:L118"/>
    <mergeCell ref="A7:A8"/>
    <mergeCell ref="K77:L77"/>
    <mergeCell ref="K91:L91"/>
    <mergeCell ref="C7:F7"/>
    <mergeCell ref="J7:J8"/>
    <mergeCell ref="B7:B8"/>
    <mergeCell ref="K26:L26"/>
    <mergeCell ref="K47:L47"/>
    <mergeCell ref="F101:F102"/>
  </mergeCells>
  <printOptions/>
  <pageMargins left="0.32" right="0.33" top="0.393700787401575" bottom="0.393700787401575" header="0" footer="0"/>
  <pageSetup fitToHeight="0" fitToWidth="1" horizontalDpi="600" verticalDpi="600" orientation="landscape" paperSize="9" scale="55" r:id="rId1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Ковтун Денис Леонідович</dc:creator>
  <cp:keywords/>
  <dc:description/>
  <cp:lastModifiedBy>Мовчан Інна Володмирівна</cp:lastModifiedBy>
  <cp:lastPrinted>2020-08-18T05:22:08Z</cp:lastPrinted>
  <dcterms:created xsi:type="dcterms:W3CDTF">2018-05-02T09:31:47Z</dcterms:created>
  <dcterms:modified xsi:type="dcterms:W3CDTF">2020-08-19T11:56:26Z</dcterms:modified>
  <cp:category/>
  <cp:version/>
  <cp:contentType/>
  <cp:contentStatus/>
</cp:coreProperties>
</file>