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6\26.02.2026 – копія\"/>
    </mc:Choice>
  </mc:AlternateContent>
  <bookViews>
    <workbookView xWindow="0" yWindow="0" windowWidth="28800" windowHeight="12435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Виробництво!$A$1:$F$60</definedName>
    <definedName name="_xlnm.Print_Area" localSheetId="3">Постачання!$A$1:$F$46</definedName>
    <definedName name="_xlnm.Print_Area" localSheetId="0">'Теплова енергія'!$A$1:$G$55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E25" i="5" l="1"/>
  <c r="F25" i="5" l="1"/>
  <c r="D25" i="5"/>
  <c r="C25" i="5"/>
  <c r="F19" i="5"/>
  <c r="E19" i="5"/>
  <c r="D19" i="5"/>
  <c r="C19" i="5"/>
  <c r="F16" i="5"/>
  <c r="F23" i="5" s="1"/>
  <c r="F24" i="5" s="1"/>
  <c r="E16" i="5"/>
  <c r="E23" i="5" s="1"/>
  <c r="E24" i="5" s="1"/>
  <c r="E26" i="5" s="1"/>
  <c r="D16" i="5"/>
  <c r="D23" i="5" s="1"/>
  <c r="D24" i="5" s="1"/>
  <c r="C16" i="5"/>
  <c r="C23" i="5" s="1"/>
  <c r="C24" i="5" s="1"/>
  <c r="F36" i="4"/>
  <c r="E36" i="4"/>
  <c r="D36" i="4"/>
  <c r="C36" i="4"/>
  <c r="F27" i="4"/>
  <c r="E27" i="4"/>
  <c r="D27" i="4"/>
  <c r="C27" i="4"/>
  <c r="F23" i="4"/>
  <c r="F16" i="4" s="1"/>
  <c r="F15" i="4" s="1"/>
  <c r="E23" i="4"/>
  <c r="E16" i="4" s="1"/>
  <c r="E15" i="4" s="1"/>
  <c r="D23" i="4"/>
  <c r="D16" i="4" s="1"/>
  <c r="D15" i="4" s="1"/>
  <c r="C23" i="4"/>
  <c r="C16" i="4" s="1"/>
  <c r="C15" i="4" s="1"/>
  <c r="F40" i="3"/>
  <c r="E40" i="3"/>
  <c r="D40" i="3"/>
  <c r="C40" i="3"/>
  <c r="F28" i="3"/>
  <c r="E28" i="3"/>
  <c r="D28" i="3"/>
  <c r="C28" i="3"/>
  <c r="F24" i="3"/>
  <c r="E24" i="3"/>
  <c r="D24" i="3"/>
  <c r="C24" i="3"/>
  <c r="F20" i="3"/>
  <c r="E20" i="3"/>
  <c r="E14" i="3" s="1"/>
  <c r="E33" i="3" s="1"/>
  <c r="D20" i="3"/>
  <c r="C20" i="3"/>
  <c r="F15" i="3"/>
  <c r="F14" i="3" s="1"/>
  <c r="F33" i="3" s="1"/>
  <c r="E15" i="3"/>
  <c r="D15" i="3"/>
  <c r="D14" i="3" s="1"/>
  <c r="D33" i="3" s="1"/>
  <c r="C15" i="3"/>
  <c r="C14" i="3" s="1"/>
  <c r="C33" i="3" s="1"/>
  <c r="F56" i="2"/>
  <c r="E56" i="2"/>
  <c r="D56" i="2"/>
  <c r="C56" i="2"/>
  <c r="F38" i="2"/>
  <c r="E38" i="2"/>
  <c r="D38" i="2"/>
  <c r="C38" i="2"/>
  <c r="F31" i="2"/>
  <c r="E31" i="2"/>
  <c r="D31" i="2"/>
  <c r="C31" i="2"/>
  <c r="F27" i="2"/>
  <c r="E27" i="2"/>
  <c r="D27" i="2"/>
  <c r="C27" i="2"/>
  <c r="F23" i="2"/>
  <c r="E23" i="2"/>
  <c r="E16" i="2" s="1"/>
  <c r="E36" i="2" s="1"/>
  <c r="D23" i="2"/>
  <c r="C23" i="2"/>
  <c r="F17" i="2"/>
  <c r="E17" i="2"/>
  <c r="D17" i="2"/>
  <c r="D16" i="2" s="1"/>
  <c r="D36" i="2" s="1"/>
  <c r="C17" i="2"/>
  <c r="C16" i="2" s="1"/>
  <c r="C36" i="2" s="1"/>
  <c r="F16" i="2"/>
  <c r="F36" i="2" s="1"/>
  <c r="G51" i="1"/>
  <c r="F51" i="1"/>
  <c r="E51" i="1"/>
  <c r="D51" i="1"/>
  <c r="C49" i="1"/>
  <c r="C48" i="1"/>
  <c r="C46" i="1" s="1"/>
  <c r="C47" i="1"/>
  <c r="G46" i="1"/>
  <c r="F46" i="1"/>
  <c r="E46" i="1"/>
  <c r="D46" i="1"/>
  <c r="G42" i="1"/>
  <c r="F42" i="1"/>
  <c r="E42" i="1"/>
  <c r="D42" i="1"/>
  <c r="C42" i="1"/>
  <c r="C41" i="1"/>
  <c r="C40" i="1"/>
  <c r="C39" i="1"/>
  <c r="C38" i="1" s="1"/>
  <c r="G38" i="1"/>
  <c r="F38" i="1"/>
  <c r="E38" i="1"/>
  <c r="D38" i="1"/>
  <c r="C37" i="1"/>
  <c r="C36" i="1"/>
  <c r="C35" i="1"/>
  <c r="C34" i="1" s="1"/>
  <c r="G34" i="1"/>
  <c r="G20" i="1" s="1"/>
  <c r="G50" i="1" s="1"/>
  <c r="F34" i="1"/>
  <c r="E34" i="1"/>
  <c r="D34" i="1"/>
  <c r="D20" i="1" s="1"/>
  <c r="D50" i="1" s="1"/>
  <c r="C33" i="1"/>
  <c r="C30" i="1" s="1"/>
  <c r="C32" i="1"/>
  <c r="C31" i="1"/>
  <c r="G30" i="1"/>
  <c r="F30" i="1"/>
  <c r="F20" i="1" s="1"/>
  <c r="F50" i="1" s="1"/>
  <c r="E30" i="1"/>
  <c r="D30" i="1"/>
  <c r="C29" i="1"/>
  <c r="C28" i="1"/>
  <c r="C27" i="1"/>
  <c r="C26" i="1"/>
  <c r="C23" i="1"/>
  <c r="C21" i="1" s="1"/>
  <c r="C22" i="1"/>
  <c r="G21" i="1"/>
  <c r="F21" i="1"/>
  <c r="E21" i="1"/>
  <c r="E20" i="1" s="1"/>
  <c r="E50" i="1" s="1"/>
  <c r="D21" i="1"/>
  <c r="G16" i="1"/>
  <c r="G13" i="1" s="1"/>
  <c r="G18" i="1" s="1"/>
  <c r="G17" i="1" s="1"/>
  <c r="F16" i="1"/>
  <c r="E16" i="1"/>
  <c r="D16" i="1"/>
  <c r="G15" i="1"/>
  <c r="F15" i="1"/>
  <c r="E15" i="1"/>
  <c r="D15" i="1"/>
  <c r="G14" i="1"/>
  <c r="F14" i="1"/>
  <c r="F13" i="1" s="1"/>
  <c r="F18" i="1" s="1"/>
  <c r="F17" i="1" s="1"/>
  <c r="E14" i="1"/>
  <c r="E13" i="1" s="1"/>
  <c r="E18" i="1" s="1"/>
  <c r="E17" i="1" s="1"/>
  <c r="D14" i="1"/>
  <c r="D13" i="1" s="1"/>
  <c r="D18" i="1" s="1"/>
  <c r="D17" i="1" s="1"/>
  <c r="C20" i="1" l="1"/>
  <c r="C50" i="1"/>
  <c r="C33" i="4"/>
  <c r="D33" i="4"/>
  <c r="E33" i="4"/>
  <c r="F33" i="4"/>
  <c r="C51" i="1"/>
  <c r="C26" i="5"/>
  <c r="C14" i="5"/>
  <c r="E14" i="5"/>
  <c r="D26" i="5"/>
  <c r="D14" i="5"/>
  <c r="F26" i="5"/>
  <c r="F14" i="5"/>
  <c r="C37" i="3"/>
  <c r="C13" i="3"/>
  <c r="E37" i="3"/>
  <c r="E13" i="3"/>
  <c r="D37" i="3"/>
  <c r="D13" i="3"/>
  <c r="F37" i="3"/>
  <c r="F13" i="3"/>
  <c r="C42" i="2"/>
  <c r="C15" i="2" s="1"/>
  <c r="E42" i="2"/>
  <c r="E15" i="2" s="1"/>
  <c r="D42" i="2"/>
  <c r="D15" i="2" s="1"/>
  <c r="F42" i="2"/>
  <c r="F15" i="2" s="1"/>
</calcChain>
</file>

<file path=xl/sharedStrings.xml><?xml version="1.0" encoding="utf-8"?>
<sst xmlns="http://schemas.openxmlformats.org/spreadsheetml/2006/main" count="374" uniqueCount="163">
  <si>
    <t>Додаток 1</t>
  </si>
  <si>
    <t xml:space="preserve">до рішення виконавчого комітету </t>
  </si>
  <si>
    <t xml:space="preserve">Хмельницької міської ради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</si>
  <si>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</si>
  <si>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</si>
  <si>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</si>
  <si>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</si>
  <si>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</si>
  <si>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</si>
  <si>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</si>
  <si>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</si>
  <si>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</si>
  <si>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Х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</si>
  <si>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</si>
  <si>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</si>
  <si>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</si>
  <si>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</si>
  <si>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</si>
  <si>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</si>
  <si>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</si>
  <si>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</si>
  <si>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</si>
  <si>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</si>
  <si>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</si>
  <si>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</si>
  <si>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</si>
  <si>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</si>
  <si>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</si>
  <si>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</si>
  <si>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</si>
  <si>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</si>
  <si>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</si>
  <si>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</si>
  <si>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</si>
  <si>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</si>
  <si>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</si>
  <si>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</si>
  <si>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</si>
  <si>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</si>
  <si>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</si>
  <si>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</si>
  <si>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</si>
  <si>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</si>
  <si>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</si>
  <si>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</si>
  <si>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</si>
  <si>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</si>
  <si>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</si>
  <si>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</si>
  <si>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</si>
  <si>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</si>
  <si>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</si>
  <si>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</si>
  <si>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</si>
  <si>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</si>
  <si>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</si>
  <si>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</si>
  <si>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</si>
  <si>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</si>
  <si>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</si>
  <si>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</si>
  <si>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</si>
  <si>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</si>
  <si>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</si>
  <si>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</si>
  <si>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</si>
  <si>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</si>
  <si>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</si>
  <si>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</si>
  <si>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</si>
  <si>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</si>
  <si>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</si>
  <si>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</si>
  <si>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</si>
  <si>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</si>
  <si>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</si>
  <si>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</si>
  <si>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</si>
  <si>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</si>
  <si>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</si>
  <si>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</si>
  <si>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</si>
  <si>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</si>
  <si>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</si>
  <si>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</si>
  <si>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</si>
  <si>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</si>
  <si>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</si>
  <si>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</si>
  <si>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</si>
  <si>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</si>
  <si>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</si>
  <si>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</si>
  <si>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</si>
  <si>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</si>
  <si>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</si>
  <si>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</si>
  <si>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</si>
  <si>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</si>
  <si>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</si>
  <si>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</si>
  <si>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</si>
  <si>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</si>
  <si>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</si>
  <si>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</si>
  <si>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</si>
  <si>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</si>
  <si>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</si>
  <si>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</si>
  <si>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</si>
  <si>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</si>
  <si>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</si>
  <si>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</si>
  <si>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</si>
  <si>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</si>
  <si>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</si>
  <si>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</si>
  <si>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</si>
  <si>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</si>
  <si>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</si>
  <si>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</si>
  <si>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</si>
  <si>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</si>
  <si>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</si>
  <si>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</si>
  <si>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</si>
  <si>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</si>
  <si>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</si>
  <si>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</si>
  <si>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</si>
  <si>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</si>
  <si>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</si>
  <si>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</si>
  <si>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</si>
  <si>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</si>
  <si>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</si>
  <si>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</si>
  <si>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</si>
  <si>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</si>
  <si>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</si>
  <si>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</si>
  <si>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</si>
  <si>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</si>
  <si>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</si>
  <si>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</si>
  <si>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</si>
  <si>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</si>
  <si>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</si>
  <si>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</si>
  <si>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</si>
  <si>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</si>
  <si>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 Х</t>
  </si>
  <si>
    <t xml:space="preserve">Структура тарифів на транспортування теплової енергії </t>
  </si>
  <si>
    <t>для потреб населення</t>
  </si>
  <si>
    <t>всього</t>
  </si>
  <si>
    <t>для потреб релігійних установ</t>
  </si>
  <si>
    <t>Заступник міського голови</t>
  </si>
  <si>
    <t>Михайло КРИВАК</t>
  </si>
  <si>
    <t>Тарифи на послугу з постачання гарячої води з ПДВ, у т. ч.:</t>
  </si>
  <si>
    <t>Тарифи на послугу з постачання гарячої води без ПДВ</t>
  </si>
  <si>
    <t>Тарифи на послугу з постачання гарячої води  з ПДВ, грн/куб.м, у т. ч.:</t>
  </si>
  <si>
    <t>Загальний обсяг відпуску теплової енергії,Гкал</t>
  </si>
  <si>
    <t>від 26.02.2026  № 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</si>
</sst>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1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8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68">
    <xf numFmtId="0" fontId="0" fillId="0" borderId="0"/>
    <xf numFmtId="0" fontId="4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4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7" fillId="12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23" borderId="0" applyNumberFormat="0" applyBorder="0" applyAlignment="0" applyProtection="0"/>
    <xf numFmtId="0" fontId="19" fillId="8" borderId="0" applyNumberFormat="0" applyBorder="0" applyAlignment="0" applyProtection="0"/>
    <xf numFmtId="0" fontId="20" fillId="3" borderId="24" applyNumberFormat="0" applyAlignment="0" applyProtection="0"/>
    <xf numFmtId="0" fontId="20" fillId="3" borderId="24" applyNumberFormat="0" applyAlignment="0" applyProtection="0"/>
    <xf numFmtId="0" fontId="21" fillId="24" borderId="25" applyNumberFormat="0" applyAlignment="0" applyProtection="0"/>
    <xf numFmtId="164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16" fillId="0" borderId="0"/>
    <xf numFmtId="0" fontId="16" fillId="0" borderId="0"/>
    <xf numFmtId="0" fontId="25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30" fillId="0" borderId="28" applyNumberFormat="0" applyFill="0" applyAlignment="0" applyProtection="0"/>
    <xf numFmtId="0" fontId="30" fillId="0" borderId="0" applyNumberFormat="0" applyFill="0" applyBorder="0" applyAlignment="0" applyProtection="0"/>
    <xf numFmtId="174" fontId="31" fillId="0" borderId="0" applyNumberFormat="0"/>
    <xf numFmtId="0" fontId="32" fillId="0" borderId="0"/>
    <xf numFmtId="0" fontId="33" fillId="4" borderId="24" applyNumberFormat="0" applyAlignment="0" applyProtection="0"/>
    <xf numFmtId="0" fontId="33" fillId="4" borderId="24" applyNumberFormat="0" applyAlignment="0" applyProtection="0"/>
    <xf numFmtId="0" fontId="34" fillId="0" borderId="29" applyNumberFormat="0" applyFill="0" applyAlignment="0" applyProtection="0"/>
    <xf numFmtId="0" fontId="35" fillId="13" borderId="0" applyNumberFormat="0" applyBorder="0" applyAlignment="0" applyProtection="0"/>
    <xf numFmtId="0" fontId="36" fillId="0" borderId="0" applyNumberFormat="0" applyFill="0" applyBorder="0" applyAlignment="0" applyProtection="0"/>
    <xf numFmtId="9" fontId="37" fillId="0" borderId="0"/>
    <xf numFmtId="9" fontId="37" fillId="0" borderId="0"/>
    <xf numFmtId="0" fontId="22" fillId="5" borderId="30" applyNumberFormat="0" applyFont="0" applyAlignment="0" applyProtection="0"/>
    <xf numFmtId="0" fontId="22" fillId="5" borderId="30" applyNumberFormat="0" applyFont="0" applyAlignment="0" applyProtection="0"/>
    <xf numFmtId="0" fontId="38" fillId="3" borderId="31" applyNumberFormat="0" applyAlignment="0" applyProtection="0"/>
    <xf numFmtId="0" fontId="38" fillId="3" borderId="31" applyNumberFormat="0" applyAlignment="0" applyProtection="0"/>
    <xf numFmtId="0" fontId="39" fillId="3" borderId="0">
      <alignment horizontal="center" vertical="center"/>
    </xf>
    <xf numFmtId="0" fontId="40" fillId="3" borderId="0">
      <alignment horizontal="left" vertical="center"/>
    </xf>
    <xf numFmtId="1" fontId="41" fillId="0" borderId="0"/>
    <xf numFmtId="0" fontId="42" fillId="0" borderId="0" applyNumberFormat="0" applyFill="0" applyBorder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7" fillId="25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45" fillId="4" borderId="24" applyNumberFormat="0" applyAlignment="0" applyProtection="0"/>
    <xf numFmtId="0" fontId="33" fillId="4" borderId="24" applyNumberFormat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7" fillId="11" borderId="31" applyNumberFormat="0" applyAlignment="0" applyProtection="0"/>
    <xf numFmtId="0" fontId="38" fillId="11" borderId="31" applyNumberFormat="0" applyAlignment="0" applyProtection="0"/>
    <xf numFmtId="0" fontId="47" fillId="3" borderId="31" applyNumberFormat="0" applyAlignment="0" applyProtection="0"/>
    <xf numFmtId="0" fontId="48" fillId="11" borderId="24" applyNumberFormat="0" applyAlignment="0" applyProtection="0"/>
    <xf numFmtId="0" fontId="20" fillId="11" borderId="24" applyNumberFormat="0" applyAlignment="0" applyProtection="0"/>
    <xf numFmtId="0" fontId="48" fillId="3" borderId="24" applyNumberFormat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46" fillId="0" borderId="0" applyFill="0" applyBorder="0" applyAlignment="0" applyProtection="0"/>
    <xf numFmtId="0" fontId="50" fillId="0" borderId="33" applyNumberFormat="0" applyFill="0" applyAlignment="0" applyProtection="0"/>
    <xf numFmtId="0" fontId="51" fillId="0" borderId="33" applyNumberFormat="0" applyFill="0" applyAlignment="0" applyProtection="0"/>
    <xf numFmtId="0" fontId="50" fillId="0" borderId="33" applyNumberFormat="0" applyFill="0" applyAlignment="0" applyProtection="0"/>
    <xf numFmtId="0" fontId="52" fillId="0" borderId="33" applyNumberFormat="0" applyFill="0" applyAlignment="0" applyProtection="0"/>
    <xf numFmtId="0" fontId="53" fillId="0" borderId="27" applyNumberFormat="0" applyFill="0" applyAlignment="0" applyProtection="0"/>
    <xf numFmtId="0" fontId="54" fillId="0" borderId="27" applyNumberFormat="0" applyFill="0" applyAlignment="0" applyProtection="0"/>
    <xf numFmtId="0" fontId="53" fillId="0" borderId="27" applyNumberFormat="0" applyFill="0" applyAlignment="0" applyProtection="0"/>
    <xf numFmtId="0" fontId="55" fillId="0" borderId="27" applyNumberFormat="0" applyFill="0" applyAlignment="0" applyProtection="0"/>
    <xf numFmtId="0" fontId="56" fillId="0" borderId="34" applyNumberFormat="0" applyFill="0" applyAlignment="0" applyProtection="0"/>
    <xf numFmtId="0" fontId="57" fillId="0" borderId="34" applyNumberFormat="0" applyFill="0" applyAlignment="0" applyProtection="0"/>
    <xf numFmtId="0" fontId="56" fillId="0" borderId="34" applyNumberFormat="0" applyFill="0" applyAlignment="0" applyProtection="0"/>
    <xf numFmtId="0" fontId="58" fillId="0" borderId="34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5" fillId="0" borderId="0"/>
    <xf numFmtId="0" fontId="16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35" applyNumberFormat="0" applyFill="0" applyAlignment="0" applyProtection="0"/>
    <xf numFmtId="0" fontId="43" fillId="0" borderId="35" applyNumberFormat="0" applyFill="0" applyAlignment="0" applyProtection="0"/>
    <xf numFmtId="0" fontId="59" fillId="0" borderId="32" applyNumberFormat="0" applyFill="0" applyAlignment="0" applyProtection="0"/>
    <xf numFmtId="0" fontId="60" fillId="24" borderId="25" applyNumberFormat="0" applyAlignment="0" applyProtection="0"/>
    <xf numFmtId="0" fontId="21" fillId="24" borderId="25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3" borderId="0" applyNumberFormat="0" applyBorder="0" applyAlignment="0" applyProtection="0"/>
    <xf numFmtId="0" fontId="35" fillId="13" borderId="0" applyNumberFormat="0" applyBorder="0" applyAlignment="0" applyProtection="0"/>
    <xf numFmtId="0" fontId="1" fillId="0" borderId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/>
    <xf numFmtId="0" fontId="66" fillId="0" borderId="0"/>
    <xf numFmtId="0" fontId="66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6" fillId="0" borderId="0"/>
    <xf numFmtId="0" fontId="5" fillId="0" borderId="0"/>
    <xf numFmtId="0" fontId="22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2" fillId="0" borderId="0"/>
    <xf numFmtId="0" fontId="15" fillId="0" borderId="0"/>
    <xf numFmtId="0" fontId="65" fillId="0" borderId="0"/>
    <xf numFmtId="0" fontId="1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46" fillId="0" borderId="0"/>
    <xf numFmtId="0" fontId="69" fillId="8" borderId="0" applyNumberFormat="0" applyBorder="0" applyAlignment="0" applyProtection="0"/>
    <xf numFmtId="0" fontId="70" fillId="8" borderId="0" applyNumberFormat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5" borderId="30" applyNumberFormat="0" applyFont="0" applyAlignment="0" applyProtection="0"/>
    <xf numFmtId="0" fontId="49" fillId="5" borderId="30" applyNumberFormat="0" applyFont="0" applyAlignment="0" applyProtection="0"/>
    <xf numFmtId="0" fontId="15" fillId="5" borderId="30" applyNumberFormat="0" applyFont="0" applyAlignment="0" applyProtection="0"/>
    <xf numFmtId="0" fontId="72" fillId="5" borderId="30" applyNumberFormat="0" applyFont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ill="0" applyBorder="0" applyAlignment="0" applyProtection="0"/>
    <xf numFmtId="0" fontId="73" fillId="0" borderId="29" applyNumberFormat="0" applyFill="0" applyAlignment="0" applyProtection="0"/>
    <xf numFmtId="0" fontId="34" fillId="0" borderId="29" applyNumberFormat="0" applyFill="0" applyAlignment="0" applyProtection="0"/>
    <xf numFmtId="0" fontId="74" fillId="0" borderId="0"/>
    <xf numFmtId="0" fontId="75" fillId="0" borderId="36">
      <alignment vertical="center" wrapText="1"/>
    </xf>
    <xf numFmtId="0" fontId="49" fillId="0" borderId="0">
      <alignment vertical="justify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7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4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77" fillId="9" borderId="0" applyNumberFormat="0" applyBorder="0" applyAlignment="0" applyProtection="0"/>
    <xf numFmtId="0" fontId="27" fillId="9" borderId="0" applyNumberFormat="0" applyBorder="0" applyAlignment="0" applyProtection="0"/>
  </cellStyleXfs>
  <cellXfs count="261">
    <xf numFmtId="0" fontId="0" fillId="0" borderId="0" xfId="0"/>
    <xf numFmtId="0" fontId="4" fillId="0" borderId="0" xfId="1"/>
    <xf numFmtId="0" fontId="6" fillId="0" borderId="0" xfId="1" applyFont="1"/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top" wrapText="1"/>
    </xf>
    <xf numFmtId="2" fontId="8" fillId="0" borderId="0" xfId="1" applyNumberFormat="1" applyFont="1" applyFill="1" applyBorder="1" applyAlignment="1">
      <alignment vertical="top" wrapText="1"/>
    </xf>
    <xf numFmtId="2" fontId="8" fillId="0" borderId="0" xfId="1" applyNumberFormat="1" applyFont="1" applyFill="1" applyBorder="1" applyAlignment="1">
      <alignment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0" fontId="4" fillId="0" borderId="0" xfId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0" fontId="8" fillId="0" borderId="0" xfId="1" applyFont="1" applyBorder="1"/>
    <xf numFmtId="0" fontId="14" fillId="0" borderId="0" xfId="1" applyFont="1"/>
    <xf numFmtId="0" fontId="4" fillId="0" borderId="0" xfId="1" applyAlignment="1">
      <alignment vertical="center"/>
    </xf>
    <xf numFmtId="0" fontId="4" fillId="0" borderId="0" xfId="1" applyFont="1"/>
    <xf numFmtId="0" fontId="6" fillId="2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9" fillId="0" borderId="0" xfId="0" applyFont="1"/>
    <xf numFmtId="0" fontId="79" fillId="0" borderId="0" xfId="1" applyFont="1"/>
    <xf numFmtId="0" fontId="8" fillId="0" borderId="0" xfId="1" applyFont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top" wrapText="1"/>
    </xf>
    <xf numFmtId="2" fontId="3" fillId="2" borderId="6" xfId="1" applyNumberFormat="1" applyFont="1" applyFill="1" applyBorder="1" applyAlignment="1">
      <alignment horizontal="center" vertical="top" wrapText="1"/>
    </xf>
    <xf numFmtId="2" fontId="1" fillId="2" borderId="6" xfId="1" applyNumberFormat="1" applyFont="1" applyFill="1" applyBorder="1" applyAlignment="1">
      <alignment horizontal="center" vertical="top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2" fontId="13" fillId="2" borderId="6" xfId="1" applyNumberFormat="1" applyFont="1" applyFill="1" applyBorder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7" fillId="2" borderId="13" xfId="1" applyNumberFormat="1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12" xfId="1" applyFont="1" applyFill="1" applyBorder="1" applyAlignment="1">
      <alignment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11" fillId="0" borderId="0" xfId="1" applyFont="1" applyBorder="1" applyAlignment="1">
      <alignment horizontal="right"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81" fillId="0" borderId="0" xfId="1" applyFont="1" applyBorder="1" applyAlignment="1">
      <alignment vertical="center" wrapText="1"/>
    </xf>
    <xf numFmtId="0" fontId="81" fillId="0" borderId="0" xfId="1" applyFont="1" applyBorder="1" applyAlignment="1">
      <alignment vertical="center"/>
    </xf>
    <xf numFmtId="2" fontId="81" fillId="0" borderId="0" xfId="1" applyNumberFormat="1" applyFont="1" applyBorder="1" applyAlignment="1">
      <alignment vertical="center" wrapText="1"/>
    </xf>
    <xf numFmtId="2" fontId="11" fillId="0" borderId="0" xfId="1" applyNumberFormat="1" applyFont="1" applyBorder="1" applyAlignment="1">
      <alignment vertical="center" wrapText="1"/>
    </xf>
    <xf numFmtId="0" fontId="11" fillId="0" borderId="0" xfId="1" applyFont="1" applyBorder="1"/>
    <xf numFmtId="0" fontId="81" fillId="0" borderId="0" xfId="1" applyFont="1" applyBorder="1" applyAlignment="1">
      <alignment vertical="top" wrapText="1"/>
    </xf>
    <xf numFmtId="0" fontId="11" fillId="0" borderId="0" xfId="1" applyFont="1" applyBorder="1" applyAlignment="1">
      <alignment vertical="top" wrapText="1"/>
    </xf>
    <xf numFmtId="0" fontId="3" fillId="2" borderId="62" xfId="1" applyFont="1" applyFill="1" applyBorder="1" applyAlignment="1">
      <alignment horizontal="center" vertical="center" wrapText="1"/>
    </xf>
    <xf numFmtId="2" fontId="3" fillId="2" borderId="64" xfId="1" applyNumberFormat="1" applyFont="1" applyFill="1" applyBorder="1" applyAlignment="1">
      <alignment horizontal="center" vertical="center" wrapText="1"/>
    </xf>
    <xf numFmtId="2" fontId="7" fillId="2" borderId="64" xfId="1" applyNumberFormat="1" applyFont="1" applyFill="1" applyBorder="1" applyAlignment="1">
      <alignment horizontal="center" vertical="center" wrapText="1"/>
    </xf>
    <xf numFmtId="49" fontId="3" fillId="2" borderId="62" xfId="1" applyNumberFormat="1" applyFont="1" applyFill="1" applyBorder="1" applyAlignment="1">
      <alignment horizontal="center" vertical="center" wrapText="1"/>
    </xf>
    <xf numFmtId="2" fontId="3" fillId="2" borderId="64" xfId="1" applyNumberFormat="1" applyFont="1" applyFill="1" applyBorder="1" applyAlignment="1">
      <alignment horizontal="center" vertical="top" wrapText="1"/>
    </xf>
    <xf numFmtId="49" fontId="7" fillId="2" borderId="62" xfId="1" applyNumberFormat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 wrapText="1"/>
    </xf>
    <xf numFmtId="2" fontId="3" fillId="2" borderId="66" xfId="1" applyNumberFormat="1" applyFont="1" applyFill="1" applyBorder="1" applyAlignment="1">
      <alignment horizontal="center" vertical="center" wrapText="1"/>
    </xf>
    <xf numFmtId="0" fontId="3" fillId="2" borderId="61" xfId="1" applyFont="1" applyFill="1" applyBorder="1" applyAlignment="1">
      <alignment horizontal="center" vertical="center" wrapText="1"/>
    </xf>
    <xf numFmtId="2" fontId="7" fillId="2" borderId="63" xfId="1" applyNumberFormat="1" applyFont="1" applyFill="1" applyBorder="1" applyAlignment="1">
      <alignment horizontal="center" vertical="center" wrapText="1"/>
    </xf>
    <xf numFmtId="2" fontId="10" fillId="2" borderId="64" xfId="1" applyNumberFormat="1" applyFont="1" applyFill="1" applyBorder="1" applyAlignment="1">
      <alignment horizontal="center" vertical="center" wrapText="1"/>
    </xf>
    <xf numFmtId="49" fontId="7" fillId="2" borderId="68" xfId="1" applyNumberFormat="1" applyFont="1" applyFill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center" wrapText="1"/>
    </xf>
    <xf numFmtId="2" fontId="1" fillId="2" borderId="64" xfId="1" applyNumberFormat="1" applyFont="1" applyFill="1" applyBorder="1" applyAlignment="1">
      <alignment horizontal="center" vertical="center" wrapText="1"/>
    </xf>
    <xf numFmtId="0" fontId="4" fillId="2" borderId="0" xfId="1" applyFill="1"/>
    <xf numFmtId="2" fontId="4" fillId="2" borderId="0" xfId="1" applyNumberFormat="1" applyFill="1"/>
    <xf numFmtId="0" fontId="11" fillId="2" borderId="0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11" fillId="2" borderId="0" xfId="1" applyFont="1" applyFill="1" applyBorder="1" applyAlignment="1">
      <alignment vertical="center" wrapText="1"/>
    </xf>
    <xf numFmtId="0" fontId="11" fillId="2" borderId="0" xfId="1" applyFont="1" applyFill="1"/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63" xfId="1" applyFont="1" applyBorder="1" applyAlignment="1">
      <alignment horizontal="center" vertical="center" wrapText="1"/>
    </xf>
    <xf numFmtId="0" fontId="1" fillId="2" borderId="6" xfId="1" applyFont="1" applyFill="1" applyBorder="1" applyAlignment="1">
      <alignment vertical="center" wrapText="1"/>
    </xf>
    <xf numFmtId="2" fontId="1" fillId="2" borderId="64" xfId="1" applyNumberFormat="1" applyFont="1" applyFill="1" applyBorder="1" applyAlignment="1">
      <alignment horizontal="center" vertical="top" wrapText="1"/>
    </xf>
    <xf numFmtId="2" fontId="13" fillId="2" borderId="6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2" fontId="1" fillId="2" borderId="72" xfId="1" applyNumberFormat="1" applyFont="1" applyFill="1" applyBorder="1" applyAlignment="1">
      <alignment horizontal="center" vertical="center" wrapText="1"/>
    </xf>
    <xf numFmtId="2" fontId="1" fillId="2" borderId="73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62" xfId="1" applyFont="1" applyFill="1" applyBorder="1" applyAlignment="1">
      <alignment horizontal="center" vertical="center" wrapText="1"/>
    </xf>
    <xf numFmtId="0" fontId="1" fillId="2" borderId="63" xfId="1" applyFont="1" applyFill="1" applyBorder="1" applyAlignment="1">
      <alignment horizontal="center" vertical="center" wrapText="1"/>
    </xf>
    <xf numFmtId="49" fontId="1" fillId="2" borderId="62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vertical="center" wrapText="1"/>
    </xf>
    <xf numFmtId="49" fontId="1" fillId="2" borderId="62" xfId="1" applyNumberFormat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vertical="center" wrapText="1"/>
    </xf>
    <xf numFmtId="0" fontId="1" fillId="0" borderId="9" xfId="1" applyFont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horizontal="center" vertical="center" wrapText="1"/>
    </xf>
    <xf numFmtId="2" fontId="1" fillId="2" borderId="11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/>
    </xf>
    <xf numFmtId="0" fontId="1" fillId="2" borderId="7" xfId="1" applyFont="1" applyFill="1" applyBorder="1" applyAlignment="1">
      <alignment wrapText="1"/>
    </xf>
    <xf numFmtId="2" fontId="1" fillId="2" borderId="14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49" fontId="1" fillId="2" borderId="13" xfId="1" applyNumberFormat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vertical="center" wrapText="1"/>
    </xf>
    <xf numFmtId="0" fontId="1" fillId="2" borderId="20" xfId="1" applyFont="1" applyFill="1" applyBorder="1" applyAlignment="1">
      <alignment horizontal="center" vertical="center" wrapText="1"/>
    </xf>
    <xf numFmtId="49" fontId="1" fillId="2" borderId="15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2" fontId="1" fillId="2" borderId="74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11" xfId="1" applyFont="1" applyFill="1" applyBorder="1" applyAlignment="1">
      <alignment horizontal="center" vertical="top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69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top" wrapText="1"/>
    </xf>
    <xf numFmtId="0" fontId="1" fillId="2" borderId="23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vertical="center" wrapText="1"/>
    </xf>
    <xf numFmtId="2" fontId="1" fillId="2" borderId="70" xfId="1" applyNumberFormat="1" applyFont="1" applyFill="1" applyBorder="1" applyAlignment="1">
      <alignment horizontal="center" vertical="center" wrapText="1"/>
    </xf>
    <xf numFmtId="2" fontId="1" fillId="2" borderId="16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64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0" fontId="7" fillId="2" borderId="65" xfId="1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left" vertical="center" wrapText="1"/>
    </xf>
    <xf numFmtId="4" fontId="7" fillId="2" borderId="10" xfId="1" applyNumberFormat="1" applyFont="1" applyFill="1" applyBorder="1" applyAlignment="1">
      <alignment horizontal="center" vertical="center" wrapText="1"/>
    </xf>
    <xf numFmtId="4" fontId="7" fillId="2" borderId="66" xfId="1" applyNumberFormat="1" applyFont="1" applyFill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7" fillId="2" borderId="65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wrapText="1"/>
    </xf>
    <xf numFmtId="2" fontId="83" fillId="2" borderId="45" xfId="1" applyNumberFormat="1" applyFont="1" applyFill="1" applyBorder="1" applyAlignment="1">
      <alignment horizontal="center" vertical="center" wrapText="1"/>
    </xf>
    <xf numFmtId="2" fontId="83" fillId="2" borderId="46" xfId="1" applyNumberFormat="1" applyFont="1" applyFill="1" applyBorder="1" applyAlignment="1">
      <alignment horizontal="center" vertical="center" wrapText="1"/>
    </xf>
    <xf numFmtId="2" fontId="85" fillId="2" borderId="36" xfId="1" applyNumberFormat="1" applyFont="1" applyFill="1" applyBorder="1" applyAlignment="1">
      <alignment horizontal="center" vertical="center" wrapText="1"/>
    </xf>
    <xf numFmtId="2" fontId="85" fillId="2" borderId="38" xfId="1" applyNumberFormat="1" applyFont="1" applyFill="1" applyBorder="1" applyAlignment="1">
      <alignment horizontal="center" vertical="center" wrapText="1"/>
    </xf>
    <xf numFmtId="0" fontId="85" fillId="2" borderId="39" xfId="1" applyFont="1" applyFill="1" applyBorder="1" applyAlignment="1" applyProtection="1">
      <alignment wrapText="1"/>
    </xf>
    <xf numFmtId="0" fontId="82" fillId="2" borderId="39" xfId="1" applyFont="1" applyFill="1" applyBorder="1" applyAlignment="1" applyProtection="1">
      <alignment wrapText="1"/>
    </xf>
    <xf numFmtId="2" fontId="82" fillId="2" borderId="36" xfId="1" applyNumberFormat="1" applyFont="1" applyFill="1" applyBorder="1" applyAlignment="1">
      <alignment horizontal="center"/>
    </xf>
    <xf numFmtId="2" fontId="82" fillId="2" borderId="38" xfId="1" applyNumberFormat="1" applyFont="1" applyFill="1" applyBorder="1" applyAlignment="1">
      <alignment horizontal="center"/>
    </xf>
    <xf numFmtId="0" fontId="85" fillId="2" borderId="52" xfId="1" applyFont="1" applyFill="1" applyBorder="1" applyAlignment="1">
      <alignment horizontal="center" vertical="center"/>
    </xf>
    <xf numFmtId="2" fontId="85" fillId="2" borderId="36" xfId="1" applyNumberFormat="1" applyFont="1" applyFill="1" applyBorder="1" applyAlignment="1">
      <alignment horizontal="center" vertical="center"/>
    </xf>
    <xf numFmtId="2" fontId="85" fillId="2" borderId="38" xfId="1" applyNumberFormat="1" applyFont="1" applyFill="1" applyBorder="1" applyAlignment="1">
      <alignment horizontal="center" vertical="center"/>
    </xf>
    <xf numFmtId="2" fontId="82" fillId="2" borderId="36" xfId="1" applyNumberFormat="1" applyFont="1" applyFill="1" applyBorder="1" applyAlignment="1">
      <alignment horizontal="center" vertical="center"/>
    </xf>
    <xf numFmtId="2" fontId="82" fillId="2" borderId="38" xfId="1" applyNumberFormat="1" applyFont="1" applyFill="1" applyBorder="1" applyAlignment="1">
      <alignment horizontal="center" vertical="center"/>
    </xf>
    <xf numFmtId="0" fontId="82" fillId="2" borderId="40" xfId="1" applyFont="1" applyFill="1" applyBorder="1" applyAlignment="1" applyProtection="1">
      <alignment wrapText="1"/>
    </xf>
    <xf numFmtId="2" fontId="82" fillId="2" borderId="41" xfId="1" applyNumberFormat="1" applyFont="1" applyFill="1" applyBorder="1" applyAlignment="1">
      <alignment horizontal="center" vertical="center"/>
    </xf>
    <xf numFmtId="2" fontId="82" fillId="2" borderId="42" xfId="1" applyNumberFormat="1" applyFont="1" applyFill="1" applyBorder="1" applyAlignment="1">
      <alignment horizontal="center" vertical="center"/>
    </xf>
    <xf numFmtId="0" fontId="82" fillId="2" borderId="8" xfId="1" applyFont="1" applyFill="1" applyBorder="1" applyAlignment="1">
      <alignment horizontal="center" vertical="center" wrapText="1"/>
    </xf>
    <xf numFmtId="0" fontId="82" fillId="2" borderId="44" xfId="1" applyFont="1" applyFill="1" applyBorder="1" applyAlignment="1">
      <alignment horizontal="center" vertical="center" wrapText="1"/>
    </xf>
    <xf numFmtId="0" fontId="82" fillId="2" borderId="45" xfId="1" applyFont="1" applyFill="1" applyBorder="1" applyAlignment="1">
      <alignment horizontal="center" vertical="center" wrapText="1"/>
    </xf>
    <xf numFmtId="0" fontId="82" fillId="2" borderId="46" xfId="1" applyFont="1" applyFill="1" applyBorder="1" applyAlignment="1">
      <alignment horizontal="center" vertical="center" wrapText="1"/>
    </xf>
    <xf numFmtId="0" fontId="83" fillId="2" borderId="8" xfId="1" applyFont="1" applyFill="1" applyBorder="1" applyAlignment="1">
      <alignment horizontal="center" vertical="center" wrapText="1"/>
    </xf>
    <xf numFmtId="0" fontId="83" fillId="2" borderId="44" xfId="1" applyFont="1" applyFill="1" applyBorder="1" applyAlignment="1" applyProtection="1">
      <alignment vertical="center" wrapText="1"/>
    </xf>
    <xf numFmtId="0" fontId="84" fillId="2" borderId="51" xfId="1" applyFont="1" applyFill="1" applyBorder="1" applyAlignment="1">
      <alignment horizontal="center" vertical="center" wrapText="1"/>
    </xf>
    <xf numFmtId="0" fontId="85" fillId="2" borderId="52" xfId="1" applyFont="1" applyFill="1" applyBorder="1" applyAlignment="1">
      <alignment horizontal="center" vertical="center" wrapText="1"/>
    </xf>
    <xf numFmtId="0" fontId="85" fillId="2" borderId="39" xfId="1" applyFont="1" applyFill="1" applyBorder="1" applyAlignment="1">
      <alignment horizontal="left" vertical="center" wrapText="1"/>
    </xf>
    <xf numFmtId="16" fontId="82" fillId="2" borderId="52" xfId="1" applyNumberFormat="1" applyFont="1" applyFill="1" applyBorder="1" applyAlignment="1">
      <alignment horizontal="center" vertical="center"/>
    </xf>
    <xf numFmtId="0" fontId="82" fillId="2" borderId="39" xfId="1" applyFont="1" applyFill="1" applyBorder="1" applyAlignment="1">
      <alignment horizontal="left" vertical="center" wrapText="1"/>
    </xf>
    <xf numFmtId="2" fontId="82" fillId="2" borderId="36" xfId="1" applyNumberFormat="1" applyFont="1" applyFill="1" applyBorder="1" applyAlignment="1">
      <alignment horizontal="center" vertical="center" wrapText="1"/>
    </xf>
    <xf numFmtId="2" fontId="82" fillId="2" borderId="38" xfId="1" applyNumberFormat="1" applyFont="1" applyFill="1" applyBorder="1" applyAlignment="1">
      <alignment horizontal="center" vertical="center" wrapText="1"/>
    </xf>
    <xf numFmtId="0" fontId="82" fillId="2" borderId="52" xfId="1" applyFont="1" applyFill="1" applyBorder="1" applyAlignment="1">
      <alignment horizontal="center" vertical="center"/>
    </xf>
    <xf numFmtId="0" fontId="82" fillId="2" borderId="39" xfId="1" applyFont="1" applyFill="1" applyBorder="1" applyAlignment="1">
      <alignment horizontal="left"/>
    </xf>
    <xf numFmtId="0" fontId="82" fillId="2" borderId="53" xfId="1" applyFont="1" applyFill="1" applyBorder="1" applyAlignment="1">
      <alignment horizontal="center" vertical="center"/>
    </xf>
    <xf numFmtId="2" fontId="80" fillId="2" borderId="75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2" fontId="10" fillId="2" borderId="2" xfId="1" applyNumberFormat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1" fontId="1" fillId="2" borderId="2" xfId="1" applyNumberFormat="1" applyFont="1" applyFill="1" applyBorder="1" applyAlignment="1">
      <alignment horizontal="center" vertical="center" wrapText="1"/>
    </xf>
    <xf numFmtId="2" fontId="13" fillId="2" borderId="2" xfId="1" applyNumberFormat="1" applyFont="1" applyFill="1" applyBorder="1" applyAlignment="1">
      <alignment horizontal="center" vertical="center" wrapText="1"/>
    </xf>
    <xf numFmtId="2" fontId="7" fillId="2" borderId="49" xfId="1" applyNumberFormat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2" fontId="1" fillId="2" borderId="76" xfId="1" applyNumberFormat="1" applyFont="1" applyFill="1" applyBorder="1" applyAlignment="1">
      <alignment horizontal="center" vertical="center" wrapText="1"/>
    </xf>
    <xf numFmtId="0" fontId="1" fillId="2" borderId="77" xfId="1" applyFont="1" applyFill="1" applyBorder="1" applyAlignment="1">
      <alignment horizontal="center" vertical="top" wrapText="1"/>
    </xf>
    <xf numFmtId="0" fontId="1" fillId="2" borderId="8" xfId="1" applyFont="1" applyFill="1" applyBorder="1" applyAlignment="1">
      <alignment horizontal="center" vertical="top" wrapText="1"/>
    </xf>
    <xf numFmtId="2" fontId="1" fillId="2" borderId="78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2" fontId="3" fillId="2" borderId="72" xfId="1" applyNumberFormat="1" applyFont="1" applyFill="1" applyBorder="1" applyAlignment="1">
      <alignment horizontal="center" vertical="center" wrapText="1"/>
    </xf>
    <xf numFmtId="2" fontId="7" fillId="2" borderId="79" xfId="1" applyNumberFormat="1" applyFont="1" applyFill="1" applyBorder="1" applyAlignment="1">
      <alignment horizontal="center" vertical="center" wrapText="1"/>
    </xf>
    <xf numFmtId="2" fontId="7" fillId="2" borderId="74" xfId="1" applyNumberFormat="1" applyFont="1" applyFill="1" applyBorder="1" applyAlignment="1">
      <alignment horizontal="center" vertical="center" wrapText="1"/>
    </xf>
    <xf numFmtId="2" fontId="7" fillId="2" borderId="3" xfId="1" applyNumberFormat="1" applyFont="1" applyFill="1" applyBorder="1" applyAlignment="1">
      <alignment horizontal="center" vertical="center" wrapText="1"/>
    </xf>
    <xf numFmtId="0" fontId="7" fillId="2" borderId="7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2" fontId="10" fillId="2" borderId="74" xfId="1" applyNumberFormat="1" applyFont="1" applyFill="1" applyBorder="1" applyAlignment="1">
      <alignment horizontal="center" vertical="center" wrapText="1"/>
    </xf>
    <xf numFmtId="2" fontId="7" fillId="2" borderId="17" xfId="1" applyNumberFormat="1" applyFont="1" applyFill="1" applyBorder="1" applyAlignment="1">
      <alignment horizontal="center" vertical="center" wrapText="1"/>
    </xf>
    <xf numFmtId="2" fontId="1" fillId="2" borderId="20" xfId="1" applyNumberFormat="1" applyFont="1" applyFill="1" applyBorder="1" applyAlignment="1">
      <alignment horizontal="center" vertical="center" wrapText="1"/>
    </xf>
    <xf numFmtId="2" fontId="3" fillId="2" borderId="16" xfId="1" applyNumberFormat="1" applyFont="1" applyFill="1" applyBorder="1" applyAlignment="1">
      <alignment horizontal="center" vertical="center" wrapText="1"/>
    </xf>
    <xf numFmtId="0" fontId="1" fillId="2" borderId="77" xfId="1" applyFont="1" applyFill="1" applyBorder="1" applyAlignment="1">
      <alignment horizontal="center" vertical="center" wrapText="1"/>
    </xf>
    <xf numFmtId="0" fontId="1" fillId="2" borderId="80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top" wrapText="1"/>
    </xf>
    <xf numFmtId="0" fontId="1" fillId="2" borderId="19" xfId="1" applyFont="1" applyFill="1" applyBorder="1" applyAlignment="1">
      <alignment horizontal="center" vertical="top" wrapText="1"/>
    </xf>
    <xf numFmtId="0" fontId="1" fillId="2" borderId="9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2" fontId="80" fillId="2" borderId="81" xfId="1" applyNumberFormat="1" applyFont="1" applyFill="1" applyBorder="1" applyAlignment="1">
      <alignment horizontal="center" vertical="center" wrapText="1"/>
    </xf>
    <xf numFmtId="2" fontId="7" fillId="2" borderId="22" xfId="1" applyNumberFormat="1" applyFont="1" applyFill="1" applyBorder="1" applyAlignment="1">
      <alignment horizontal="center" vertical="center" wrapText="1"/>
    </xf>
    <xf numFmtId="2" fontId="10" fillId="2" borderId="11" xfId="1" applyNumberFormat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top" wrapText="1"/>
    </xf>
    <xf numFmtId="2" fontId="1" fillId="2" borderId="15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1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2" borderId="57" xfId="1" applyFont="1" applyFill="1" applyBorder="1" applyAlignment="1">
      <alignment vertical="center" wrapText="1"/>
    </xf>
    <xf numFmtId="0" fontId="1" fillId="2" borderId="61" xfId="1" applyFont="1" applyFill="1" applyBorder="1" applyAlignment="1">
      <alignment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3" fillId="2" borderId="60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1" fillId="0" borderId="57" xfId="1" applyFont="1" applyBorder="1" applyAlignment="1">
      <alignment vertical="center" wrapText="1"/>
    </xf>
    <xf numFmtId="0" fontId="1" fillId="0" borderId="61" xfId="1" applyFont="1" applyBorder="1" applyAlignment="1">
      <alignment vertical="center" wrapText="1"/>
    </xf>
    <xf numFmtId="0" fontId="1" fillId="0" borderId="58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60" xfId="1" applyFont="1" applyBorder="1" applyAlignment="1">
      <alignment horizontal="center" vertical="center" wrapText="1"/>
    </xf>
    <xf numFmtId="0" fontId="82" fillId="2" borderId="56" xfId="1" applyFont="1" applyFill="1" applyBorder="1" applyAlignment="1">
      <alignment horizontal="center" vertical="center" wrapText="1"/>
    </xf>
    <xf numFmtId="0" fontId="82" fillId="2" borderId="38" xfId="1" applyFont="1" applyFill="1" applyBorder="1" applyAlignment="1">
      <alignment horizontal="center" vertical="center" wrapText="1"/>
    </xf>
    <xf numFmtId="0" fontId="82" fillId="2" borderId="42" xfId="1" applyFont="1" applyFill="1" applyBorder="1" applyAlignment="1">
      <alignment horizontal="center" vertical="center" wrapText="1"/>
    </xf>
    <xf numFmtId="0" fontId="82" fillId="2" borderId="55" xfId="1" applyFont="1" applyFill="1" applyBorder="1" applyAlignment="1">
      <alignment horizontal="center" vertical="center" wrapText="1"/>
    </xf>
    <xf numFmtId="0" fontId="82" fillId="2" borderId="36" xfId="1" applyFont="1" applyFill="1" applyBorder="1" applyAlignment="1">
      <alignment horizontal="center" vertical="center" wrapText="1"/>
    </xf>
    <xf numFmtId="0" fontId="82" fillId="2" borderId="41" xfId="1" applyFont="1" applyFill="1" applyBorder="1" applyAlignment="1">
      <alignment horizontal="center" vertical="center" wrapText="1"/>
    </xf>
    <xf numFmtId="0" fontId="84" fillId="2" borderId="54" xfId="1" applyFont="1" applyFill="1" applyBorder="1" applyAlignment="1" applyProtection="1">
      <alignment horizontal="center" wrapText="1"/>
    </xf>
    <xf numFmtId="0" fontId="84" fillId="2" borderId="47" xfId="1" applyFont="1" applyFill="1" applyBorder="1" applyAlignment="1" applyProtection="1">
      <alignment horizontal="center" wrapText="1"/>
    </xf>
    <xf numFmtId="0" fontId="84" fillId="2" borderId="48" xfId="1" applyFont="1" applyFill="1" applyBorder="1" applyAlignment="1" applyProtection="1">
      <alignment horizontal="center" wrapText="1"/>
    </xf>
    <xf numFmtId="0" fontId="82" fillId="2" borderId="8" xfId="1" applyFont="1" applyFill="1" applyBorder="1" applyAlignment="1">
      <alignment horizontal="center"/>
    </xf>
    <xf numFmtId="0" fontId="82" fillId="2" borderId="20" xfId="1" applyFont="1" applyFill="1" applyBorder="1" applyAlignment="1">
      <alignment horizontal="center"/>
    </xf>
    <xf numFmtId="0" fontId="82" fillId="2" borderId="19" xfId="1" applyFont="1" applyFill="1" applyBorder="1" applyAlignment="1">
      <alignment horizontal="center"/>
    </xf>
    <xf numFmtId="0" fontId="78" fillId="0" borderId="0" xfId="1" applyFont="1" applyAlignment="1">
      <alignment horizontal="center"/>
    </xf>
    <xf numFmtId="0" fontId="82" fillId="2" borderId="49" xfId="1" applyFont="1" applyFill="1" applyBorder="1" applyAlignment="1">
      <alignment vertical="center" wrapText="1"/>
    </xf>
    <xf numFmtId="0" fontId="82" fillId="2" borderId="50" xfId="1" applyFont="1" applyFill="1" applyBorder="1" applyAlignment="1"/>
    <xf numFmtId="0" fontId="82" fillId="2" borderId="23" xfId="1" applyFont="1" applyFill="1" applyBorder="1" applyAlignment="1"/>
    <xf numFmtId="0" fontId="82" fillId="2" borderId="49" xfId="1" applyFont="1" applyFill="1" applyBorder="1" applyAlignment="1">
      <alignment horizontal="center" vertical="center" wrapText="1"/>
    </xf>
    <xf numFmtId="0" fontId="82" fillId="2" borderId="37" xfId="1" applyFont="1" applyFill="1" applyBorder="1" applyAlignment="1"/>
    <xf numFmtId="0" fontId="82" fillId="2" borderId="43" xfId="1" applyFont="1" applyFill="1" applyBorder="1" applyAlignment="1"/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3;&#1086;&#1074;&#1080;&#1081;%20&#1090;&#1072;&#1088;&#1080;&#1092;%20&#1087;&#1086;&#1089;&#1090;&#1072;&#1085;&#1086;&#1074;&#1072;%20869%20&#1046;&#1050;&#1043;/&#1057;&#1090;&#1088;&#1091;&#1082;&#1090;&#1091;&#1088;&#1072;%20&#1090;&#1072;&#1088;&#1080;&#1092;&#1110;&#1074;/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6/&#1050;&#1086;&#1088;&#1080;&#1075;&#1091;&#1074;&#1072;&#1085;&#1085;&#1103;%20&#1090;&#1072;&#1088;&#1080;&#1092;&#1110;&#1074;%202026/&#1050;&#1086;&#1087;&#1110;&#1103;%20&#1057;&#1090;&#1088;&#1091;&#1082;&#1090;&#1091;&#1088;&#1072;%20&#1090;&#1072;&#1088;&#1080;&#1092;&#1110;&#1074;%20%20&#1082;&#1086;&#1088;&#1080;&#1075;&#1091;&#1074;&#1072;&#1085;&#1085;&#1103;%202026%20&#1076;&#1086;%20&#1088;&#1110;&#1096;&#1077;&#1085;&#1085;&#1103;%20&#1084;&#1110;&#1089;&#1100;&#1082;&#1074;&#1080;&#1082;&#1086;&#1085;&#1082;&#1086;&#1084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Lead"/>
      <sheetName val="XREF"/>
      <sheetName val="Depreciation"/>
      <sheetName val="assump"/>
      <sheetName val="м_812"/>
      <sheetName val="СправСтатей"/>
      <sheetName val="СправСтатейРасхУК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/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 t="str">
            <v/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 t="str">
            <v/>
          </cell>
          <cell r="T187" t="str">
            <v/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 t="str">
            <v/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плова енергія"/>
      <sheetName val="Теплова енергія 1"/>
      <sheetName val="Виробництво"/>
      <sheetName val="Транспортування"/>
      <sheetName val="Постачання"/>
      <sheetName val="гаряча вода"/>
    </sheetNames>
    <sheetDataSet>
      <sheetData sheetId="0"/>
      <sheetData sheetId="1"/>
      <sheetData sheetId="2">
        <row r="15">
          <cell r="C15">
            <v>1717.06</v>
          </cell>
          <cell r="D15">
            <v>2702.14</v>
          </cell>
          <cell r="E15">
            <v>2809.57</v>
          </cell>
          <cell r="F15">
            <v>2820.03</v>
          </cell>
        </row>
        <row r="35">
          <cell r="D35">
            <v>0</v>
          </cell>
          <cell r="E35">
            <v>0</v>
          </cell>
          <cell r="F35">
            <v>0</v>
          </cell>
        </row>
      </sheetData>
      <sheetData sheetId="3">
        <row r="13">
          <cell r="C13">
            <v>503.53</v>
          </cell>
          <cell r="D13">
            <v>650.07000000000005</v>
          </cell>
          <cell r="E13">
            <v>627.35</v>
          </cell>
          <cell r="F13">
            <v>627.9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44">
          <cell r="C44">
            <v>414425.58</v>
          </cell>
          <cell r="D44">
            <v>75365.11</v>
          </cell>
          <cell r="E44">
            <v>21014.560000000001</v>
          </cell>
          <cell r="F44">
            <v>121.04</v>
          </cell>
        </row>
      </sheetData>
      <sheetData sheetId="4">
        <row r="15">
          <cell r="C15">
            <v>7.46</v>
          </cell>
          <cell r="D15">
            <v>7.46</v>
          </cell>
          <cell r="E15">
            <v>7.46</v>
          </cell>
          <cell r="F15">
            <v>7.46</v>
          </cell>
        </row>
        <row r="31">
          <cell r="D31">
            <v>0</v>
          </cell>
          <cell r="E31">
            <v>0</v>
          </cell>
          <cell r="F31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32" zoomScale="80" zoomScaleNormal="80" zoomScaleSheetLayoutView="80" workbookViewId="0">
      <selection activeCell="F4" sqref="F4:G4"/>
    </sheetView>
  </sheetViews>
  <sheetFormatPr defaultRowHeight="15"/>
  <cols>
    <col min="1" max="1" width="5.28515625" style="1" customWidth="1"/>
    <col min="2" max="2" width="44.7109375" style="1" customWidth="1"/>
    <col min="3" max="7" width="15.7109375" style="1" customWidth="1"/>
    <col min="8" max="9" width="11.7109375" style="1" bestFit="1" customWidth="1"/>
    <col min="10" max="12" width="11.42578125" style="1" bestFit="1" customWidth="1"/>
    <col min="13" max="16384" width="9.140625" style="1"/>
  </cols>
  <sheetData>
    <row r="1" spans="1:11">
      <c r="A1" s="12"/>
      <c r="B1" s="12"/>
      <c r="C1" s="12"/>
      <c r="D1" s="12"/>
      <c r="E1" s="12"/>
      <c r="F1" s="36" t="s">
        <v>0</v>
      </c>
      <c r="G1" s="37"/>
      <c r="H1" s="2"/>
    </row>
    <row r="2" spans="1:11">
      <c r="A2" s="12"/>
      <c r="B2" s="12"/>
      <c r="C2" s="12"/>
      <c r="D2" s="12"/>
      <c r="E2" s="12"/>
      <c r="F2" s="36" t="s">
        <v>1</v>
      </c>
      <c r="G2" s="37"/>
      <c r="H2" s="2"/>
    </row>
    <row r="3" spans="1:11">
      <c r="A3" s="12"/>
      <c r="B3" s="12"/>
      <c r="C3" s="12"/>
      <c r="D3" s="12"/>
      <c r="E3" s="12"/>
      <c r="F3" s="36" t="s">
        <v>2</v>
      </c>
      <c r="G3" s="37"/>
      <c r="H3" s="2"/>
    </row>
    <row r="4" spans="1:11">
      <c r="A4" s="12"/>
      <c r="B4" s="12"/>
      <c r="C4" s="12"/>
      <c r="D4" s="12"/>
      <c r="E4" s="12"/>
      <c r="F4" s="36" t="s">
        <v>162</v>
      </c>
      <c r="G4" s="37"/>
      <c r="H4" s="2"/>
    </row>
    <row r="5" spans="1:11">
      <c r="A5" s="225" t="s">
        <v>3</v>
      </c>
      <c r="B5" s="225"/>
      <c r="C5" s="225"/>
      <c r="D5" s="225"/>
      <c r="E5" s="225"/>
      <c r="F5" s="225"/>
      <c r="G5" s="225"/>
    </row>
    <row r="6" spans="1:11" ht="14.25" customHeight="1">
      <c r="A6" s="226" t="s">
        <v>4</v>
      </c>
      <c r="B6" s="226"/>
      <c r="C6" s="226"/>
      <c r="D6" s="226"/>
      <c r="E6" s="226"/>
      <c r="F6" s="226"/>
      <c r="G6" s="226"/>
    </row>
    <row r="7" spans="1:11" ht="7.5" hidden="1" customHeight="1"/>
    <row r="9" spans="1:11" ht="6" customHeight="1" thickBot="1"/>
    <row r="10" spans="1:11" ht="21.6" customHeight="1" thickBot="1">
      <c r="A10" s="227" t="s">
        <v>5</v>
      </c>
      <c r="B10" s="229" t="s">
        <v>6</v>
      </c>
      <c r="C10" s="231" t="s">
        <v>147</v>
      </c>
      <c r="D10" s="231"/>
      <c r="E10" s="231"/>
      <c r="F10" s="231"/>
      <c r="G10" s="232"/>
    </row>
    <row r="11" spans="1:11" ht="66.75" customHeight="1" thickBot="1">
      <c r="A11" s="228"/>
      <c r="B11" s="230"/>
      <c r="C11" s="47" t="s">
        <v>154</v>
      </c>
      <c r="D11" s="103" t="s">
        <v>153</v>
      </c>
      <c r="E11" s="103" t="s">
        <v>7</v>
      </c>
      <c r="F11" s="104" t="s">
        <v>8</v>
      </c>
      <c r="G11" s="105" t="s">
        <v>9</v>
      </c>
    </row>
    <row r="12" spans="1:11" ht="15.75" thickBot="1">
      <c r="A12" s="106">
        <v>1</v>
      </c>
      <c r="B12" s="103">
        <v>2</v>
      </c>
      <c r="C12" s="103">
        <v>3</v>
      </c>
      <c r="D12" s="103">
        <v>4</v>
      </c>
      <c r="E12" s="103">
        <v>5</v>
      </c>
      <c r="F12" s="103">
        <v>6</v>
      </c>
      <c r="G12" s="107">
        <v>7</v>
      </c>
    </row>
    <row r="13" spans="1:11" ht="30.75" thickBot="1">
      <c r="A13" s="72" t="s">
        <v>10</v>
      </c>
      <c r="B13" s="54" t="s">
        <v>11</v>
      </c>
      <c r="C13" s="103" t="s">
        <v>12</v>
      </c>
      <c r="D13" s="40">
        <f t="shared" ref="D13:E13" si="0">SUM(D14:D16)</f>
        <v>2228.0500000000002</v>
      </c>
      <c r="E13" s="40">
        <f t="shared" si="0"/>
        <v>3359.67</v>
      </c>
      <c r="F13" s="40">
        <f>SUM(F14:F16)</f>
        <v>3444.38</v>
      </c>
      <c r="G13" s="73">
        <f>SUM(G14:G16)</f>
        <v>3455.3900000000003</v>
      </c>
      <c r="H13" s="3"/>
      <c r="I13" s="3"/>
      <c r="K13" s="4"/>
    </row>
    <row r="14" spans="1:11" ht="33" customHeight="1" thickBot="1">
      <c r="A14" s="106">
        <v>1</v>
      </c>
      <c r="B14" s="103" t="s">
        <v>13</v>
      </c>
      <c r="C14" s="103" t="s">
        <v>12</v>
      </c>
      <c r="D14" s="47">
        <f>[6]Виробництво!C15</f>
        <v>1717.06</v>
      </c>
      <c r="E14" s="47">
        <f>[6]Виробництво!D15</f>
        <v>2702.14</v>
      </c>
      <c r="F14" s="47">
        <f>[6]Виробництво!E15</f>
        <v>2809.57</v>
      </c>
      <c r="G14" s="87">
        <f>[6]Виробництво!F15</f>
        <v>2820.03</v>
      </c>
    </row>
    <row r="15" spans="1:11" ht="15.75" thickBot="1">
      <c r="A15" s="106">
        <v>2</v>
      </c>
      <c r="B15" s="103" t="s">
        <v>148</v>
      </c>
      <c r="C15" s="103" t="s">
        <v>12</v>
      </c>
      <c r="D15" s="47">
        <f>[6]Транспортування!C13</f>
        <v>503.53</v>
      </c>
      <c r="E15" s="47">
        <f>[6]Транспортування!D13</f>
        <v>650.07000000000005</v>
      </c>
      <c r="F15" s="47">
        <f>[6]Транспортування!E13</f>
        <v>627.35</v>
      </c>
      <c r="G15" s="87">
        <f>[6]Транспортування!F13</f>
        <v>627.9</v>
      </c>
    </row>
    <row r="16" spans="1:11" ht="15.75" thickBot="1">
      <c r="A16" s="106">
        <v>3</v>
      </c>
      <c r="B16" s="103" t="s">
        <v>14</v>
      </c>
      <c r="C16" s="103" t="s">
        <v>12</v>
      </c>
      <c r="D16" s="47">
        <f>[6]Постачання!C15</f>
        <v>7.46</v>
      </c>
      <c r="E16" s="47">
        <f>[6]Постачання!D15</f>
        <v>7.46</v>
      </c>
      <c r="F16" s="47">
        <f>[6]Постачання!E15</f>
        <v>7.46</v>
      </c>
      <c r="G16" s="87">
        <f>[6]Постачання!F15</f>
        <v>7.46</v>
      </c>
    </row>
    <row r="17" spans="1:12" ht="15.75" thickBot="1">
      <c r="A17" s="106">
        <v>4</v>
      </c>
      <c r="B17" s="103" t="s">
        <v>149</v>
      </c>
      <c r="C17" s="103" t="s">
        <v>12</v>
      </c>
      <c r="D17" s="47">
        <f>D18-D13</f>
        <v>445.61000000000013</v>
      </c>
      <c r="E17" s="47">
        <f>E18-E13</f>
        <v>671.93399999999974</v>
      </c>
      <c r="F17" s="47">
        <f>F18-F13</f>
        <v>688.8760000000002</v>
      </c>
      <c r="G17" s="87">
        <f>G18-G13</f>
        <v>691.07799999999952</v>
      </c>
    </row>
    <row r="18" spans="1:12" ht="30.75" thickBot="1">
      <c r="A18" s="72">
        <v>5</v>
      </c>
      <c r="B18" s="54" t="s">
        <v>150</v>
      </c>
      <c r="C18" s="54" t="s">
        <v>151</v>
      </c>
      <c r="D18" s="40">
        <f>D13*1.2</f>
        <v>2673.6600000000003</v>
      </c>
      <c r="E18" s="40">
        <f>E13*1.2</f>
        <v>4031.6039999999998</v>
      </c>
      <c r="F18" s="40">
        <f>F13*1.2</f>
        <v>4133.2560000000003</v>
      </c>
      <c r="G18" s="73">
        <f>G13*1.2</f>
        <v>4146.4679999999998</v>
      </c>
    </row>
    <row r="19" spans="1:12" ht="15.75" thickBot="1">
      <c r="A19" s="72" t="s">
        <v>15</v>
      </c>
      <c r="B19" s="221" t="s">
        <v>16</v>
      </c>
      <c r="C19" s="222"/>
      <c r="D19" s="222"/>
      <c r="E19" s="222"/>
      <c r="F19" s="222"/>
      <c r="G19" s="223"/>
    </row>
    <row r="20" spans="1:12" ht="20.25" customHeight="1" thickBot="1">
      <c r="A20" s="78">
        <v>1</v>
      </c>
      <c r="B20" s="55" t="s">
        <v>17</v>
      </c>
      <c r="C20" s="44">
        <f>ROUND((C21+C29+C30+C34),2)</f>
        <v>1171672.4099999999</v>
      </c>
      <c r="D20" s="44">
        <f t="shared" ref="D20:G20" si="1">ROUND((D21+D29+D30+D34),2)</f>
        <v>864147.5</v>
      </c>
      <c r="E20" s="44">
        <f t="shared" si="1"/>
        <v>238944.48</v>
      </c>
      <c r="F20" s="44">
        <f t="shared" si="1"/>
        <v>68186.61</v>
      </c>
      <c r="G20" s="74">
        <f t="shared" si="1"/>
        <v>393.82</v>
      </c>
      <c r="H20" s="6"/>
      <c r="I20" s="91"/>
      <c r="J20" s="6"/>
      <c r="K20" s="6"/>
      <c r="L20" s="6"/>
    </row>
    <row r="21" spans="1:12" ht="24.75" customHeight="1" thickBot="1">
      <c r="A21" s="108" t="s">
        <v>18</v>
      </c>
      <c r="B21" s="109" t="s">
        <v>19</v>
      </c>
      <c r="C21" s="47">
        <f>SUM(C22:C28)</f>
        <v>871629.14999999991</v>
      </c>
      <c r="D21" s="47">
        <f>SUM(D22:D28)</f>
        <v>619238.97</v>
      </c>
      <c r="E21" s="47">
        <f t="shared" ref="E21:G21" si="2">SUM(E22:E28)</f>
        <v>196343.57</v>
      </c>
      <c r="F21" s="47">
        <f t="shared" si="2"/>
        <v>55725.23</v>
      </c>
      <c r="G21" s="87">
        <f t="shared" si="2"/>
        <v>321.37999999999994</v>
      </c>
      <c r="H21" s="6"/>
      <c r="I21" s="6"/>
      <c r="J21" s="6"/>
      <c r="K21" s="6"/>
      <c r="L21" s="6"/>
    </row>
    <row r="22" spans="1:12" ht="30.75" thickBot="1">
      <c r="A22" s="110" t="s">
        <v>20</v>
      </c>
      <c r="B22" s="97" t="s">
        <v>21</v>
      </c>
      <c r="C22" s="47">
        <f>SUM(D22:G22)</f>
        <v>773218.28</v>
      </c>
      <c r="D22" s="49">
        <v>544894.06999999995</v>
      </c>
      <c r="E22" s="47">
        <v>176056.41</v>
      </c>
      <c r="F22" s="47">
        <v>51965.15</v>
      </c>
      <c r="G22" s="87">
        <v>302.64999999999998</v>
      </c>
      <c r="H22" s="6"/>
      <c r="I22" s="7"/>
      <c r="J22" s="7"/>
      <c r="K22" s="6"/>
      <c r="L22" s="6"/>
    </row>
    <row r="23" spans="1:12" ht="66" customHeight="1" thickBot="1">
      <c r="A23" s="110" t="s">
        <v>22</v>
      </c>
      <c r="B23" s="97" t="s">
        <v>23</v>
      </c>
      <c r="C23" s="47">
        <f>SUM(D23:G23)</f>
        <v>44638.469999999994</v>
      </c>
      <c r="D23" s="47">
        <v>30598.76</v>
      </c>
      <c r="E23" s="47">
        <v>12495.61</v>
      </c>
      <c r="F23" s="47">
        <v>1538.21</v>
      </c>
      <c r="G23" s="87">
        <v>5.89</v>
      </c>
      <c r="H23" s="6"/>
      <c r="I23" s="6"/>
      <c r="J23" s="6"/>
      <c r="K23" s="6"/>
      <c r="L23" s="6"/>
    </row>
    <row r="24" spans="1:12" ht="43.9" customHeight="1" thickBot="1">
      <c r="A24" s="110" t="s">
        <v>24</v>
      </c>
      <c r="B24" s="97" t="s">
        <v>25</v>
      </c>
      <c r="C24" s="47">
        <v>0</v>
      </c>
      <c r="D24" s="47">
        <v>0</v>
      </c>
      <c r="E24" s="47">
        <v>0</v>
      </c>
      <c r="F24" s="47">
        <v>0</v>
      </c>
      <c r="G24" s="87">
        <v>0</v>
      </c>
      <c r="H24" s="6"/>
      <c r="I24" s="6"/>
      <c r="J24" s="6"/>
      <c r="K24" s="6"/>
      <c r="L24" s="6"/>
    </row>
    <row r="25" spans="1:12" ht="46.5" customHeight="1" thickBot="1">
      <c r="A25" s="110" t="s">
        <v>26</v>
      </c>
      <c r="B25" s="97" t="s">
        <v>27</v>
      </c>
      <c r="C25" s="47">
        <v>0</v>
      </c>
      <c r="D25" s="47">
        <v>0</v>
      </c>
      <c r="E25" s="47">
        <v>0</v>
      </c>
      <c r="F25" s="47">
        <v>0</v>
      </c>
      <c r="G25" s="87">
        <v>0</v>
      </c>
      <c r="H25" s="6"/>
      <c r="I25" s="6"/>
      <c r="J25" s="6"/>
      <c r="K25" s="6"/>
      <c r="L25" s="6"/>
    </row>
    <row r="26" spans="1:12" ht="45.75" customHeight="1" thickBot="1">
      <c r="A26" s="110" t="s">
        <v>28</v>
      </c>
      <c r="B26" s="97" t="s">
        <v>29</v>
      </c>
      <c r="C26" s="47">
        <f>SUM(D26:G26)</f>
        <v>38839.589999999997</v>
      </c>
      <c r="D26" s="47">
        <v>31598.52</v>
      </c>
      <c r="E26" s="47">
        <v>5626.87</v>
      </c>
      <c r="F26" s="47">
        <v>1604.92</v>
      </c>
      <c r="G26" s="87">
        <v>9.2799999999999994</v>
      </c>
      <c r="H26" s="6"/>
      <c r="I26" s="7"/>
      <c r="J26" s="7"/>
      <c r="K26" s="6"/>
      <c r="L26" s="6"/>
    </row>
    <row r="27" spans="1:12" ht="33.75" customHeight="1" thickBot="1">
      <c r="A27" s="110" t="s">
        <v>30</v>
      </c>
      <c r="B27" s="97" t="s">
        <v>31</v>
      </c>
      <c r="C27" s="47">
        <f>SUM(D27:G27)</f>
        <v>3955.49</v>
      </c>
      <c r="D27" s="47">
        <v>3208.99</v>
      </c>
      <c r="E27" s="47">
        <v>582.84</v>
      </c>
      <c r="F27" s="47">
        <v>162.72999999999999</v>
      </c>
      <c r="G27" s="87">
        <v>0.93</v>
      </c>
      <c r="H27" s="6"/>
      <c r="I27" s="8"/>
      <c r="J27" s="7"/>
      <c r="K27" s="6"/>
      <c r="L27" s="6"/>
    </row>
    <row r="28" spans="1:12" ht="30.75" thickBot="1">
      <c r="A28" s="110" t="s">
        <v>32</v>
      </c>
      <c r="B28" s="97" t="s">
        <v>33</v>
      </c>
      <c r="C28" s="47">
        <f>SUM(D28:G28)</f>
        <v>10977.319999999998</v>
      </c>
      <c r="D28" s="47">
        <v>8938.6299999999992</v>
      </c>
      <c r="E28" s="47">
        <v>1581.84</v>
      </c>
      <c r="F28" s="47">
        <v>454.22</v>
      </c>
      <c r="G28" s="87">
        <v>2.63</v>
      </c>
      <c r="H28" s="6"/>
      <c r="I28" s="8"/>
      <c r="J28" s="7"/>
      <c r="K28" s="6"/>
      <c r="L28" s="6"/>
    </row>
    <row r="29" spans="1:12" ht="15.75" thickBot="1">
      <c r="A29" s="108" t="s">
        <v>34</v>
      </c>
      <c r="B29" s="97" t="s">
        <v>35</v>
      </c>
      <c r="C29" s="47">
        <f>SUM(D29:G29)</f>
        <v>199391.35999999999</v>
      </c>
      <c r="D29" s="47">
        <v>162762.73000000001</v>
      </c>
      <c r="E29" s="47">
        <v>28298.52</v>
      </c>
      <c r="F29" s="47">
        <v>8281.9599999999991</v>
      </c>
      <c r="G29" s="87">
        <v>48.15</v>
      </c>
      <c r="H29" s="6"/>
      <c r="I29" s="8"/>
      <c r="J29" s="7"/>
      <c r="K29" s="6"/>
      <c r="L29" s="6"/>
    </row>
    <row r="30" spans="1:12" ht="15.75" thickBot="1">
      <c r="A30" s="108" t="s">
        <v>36</v>
      </c>
      <c r="B30" s="55" t="s">
        <v>37</v>
      </c>
      <c r="C30" s="43">
        <f>ROUND(SUM(C31:C33),2)</f>
        <v>81656.460000000006</v>
      </c>
      <c r="D30" s="43">
        <f>ROUND(SUM(D31:D33),2)</f>
        <v>66630.67</v>
      </c>
      <c r="E30" s="43">
        <f>ROUND(SUM(E31:E33),2)</f>
        <v>11616.39</v>
      </c>
      <c r="F30" s="43">
        <f>ROUND(SUM(F31:F33),2)</f>
        <v>3389.7</v>
      </c>
      <c r="G30" s="98">
        <f>ROUND(SUM(G31:G33),2)</f>
        <v>19.7</v>
      </c>
      <c r="H30" s="6"/>
      <c r="I30" s="8"/>
      <c r="J30" s="7"/>
      <c r="K30" s="6"/>
      <c r="L30" s="6"/>
    </row>
    <row r="31" spans="1:12" ht="15.75" thickBot="1">
      <c r="A31" s="110" t="s">
        <v>38</v>
      </c>
      <c r="B31" s="97" t="s">
        <v>39</v>
      </c>
      <c r="C31" s="47">
        <f>SUM(D31:G31)</f>
        <v>43866.109999999993</v>
      </c>
      <c r="D31" s="47">
        <v>35807.81</v>
      </c>
      <c r="E31" s="47">
        <v>6225.68</v>
      </c>
      <c r="F31" s="47">
        <v>1822.03</v>
      </c>
      <c r="G31" s="87">
        <v>10.59</v>
      </c>
      <c r="H31" s="6"/>
      <c r="I31" s="8"/>
      <c r="J31" s="7"/>
      <c r="K31" s="6"/>
      <c r="L31" s="6"/>
    </row>
    <row r="32" spans="1:12" ht="17.25" customHeight="1" thickBot="1">
      <c r="A32" s="110" t="s">
        <v>40</v>
      </c>
      <c r="B32" s="97" t="s">
        <v>41</v>
      </c>
      <c r="C32" s="47">
        <f t="shared" ref="C32:C33" si="3">SUM(D32:G32)</f>
        <v>30182.390000000003</v>
      </c>
      <c r="D32" s="47">
        <v>24610.83</v>
      </c>
      <c r="E32" s="47">
        <v>4312.75</v>
      </c>
      <c r="F32" s="47">
        <v>1251.54</v>
      </c>
      <c r="G32" s="87">
        <v>7.27</v>
      </c>
      <c r="H32" s="6"/>
      <c r="I32" s="8"/>
      <c r="J32" s="7"/>
      <c r="K32" s="6"/>
      <c r="L32" s="6"/>
    </row>
    <row r="33" spans="1:12" ht="15.75" thickBot="1">
      <c r="A33" s="110" t="s">
        <v>42</v>
      </c>
      <c r="B33" s="97" t="s">
        <v>43</v>
      </c>
      <c r="C33" s="47">
        <f t="shared" si="3"/>
        <v>7607.96</v>
      </c>
      <c r="D33" s="47">
        <v>6212.03</v>
      </c>
      <c r="E33" s="47">
        <v>1077.96</v>
      </c>
      <c r="F33" s="47">
        <v>316.13</v>
      </c>
      <c r="G33" s="87">
        <v>1.84</v>
      </c>
      <c r="H33" s="6"/>
      <c r="I33" s="8"/>
      <c r="J33" s="7"/>
      <c r="K33" s="6"/>
      <c r="L33" s="6"/>
    </row>
    <row r="34" spans="1:12" ht="15.75" thickBot="1">
      <c r="A34" s="110" t="s">
        <v>44</v>
      </c>
      <c r="B34" s="55" t="s">
        <v>45</v>
      </c>
      <c r="C34" s="47">
        <f>ROUND(SUM(C35:C37),2)</f>
        <v>18995.439999999999</v>
      </c>
      <c r="D34" s="47">
        <f>ROUND(SUM(D35:D37),2)</f>
        <v>15515.13</v>
      </c>
      <c r="E34" s="47">
        <f>ROUND(SUM(E35:E37),2)</f>
        <v>2686</v>
      </c>
      <c r="F34" s="47">
        <f>ROUND(SUM(F35:F37),2)</f>
        <v>789.72</v>
      </c>
      <c r="G34" s="87">
        <f>ROUND(SUM(G35:G37),2)</f>
        <v>4.59</v>
      </c>
      <c r="H34" s="6"/>
      <c r="I34" s="8"/>
      <c r="J34" s="7"/>
      <c r="K34" s="6"/>
      <c r="L34" s="6"/>
    </row>
    <row r="35" spans="1:12" ht="24.75" customHeight="1" thickBot="1">
      <c r="A35" s="110" t="s">
        <v>46</v>
      </c>
      <c r="B35" s="97" t="s">
        <v>47</v>
      </c>
      <c r="C35" s="47">
        <f t="shared" ref="C35:C37" si="4">SUM(D35:G35)</f>
        <v>15140.599999999999</v>
      </c>
      <c r="D35" s="47">
        <v>12366.56</v>
      </c>
      <c r="E35" s="47">
        <v>2140.92</v>
      </c>
      <c r="F35" s="47">
        <v>629.46</v>
      </c>
      <c r="G35" s="87">
        <v>3.66</v>
      </c>
      <c r="H35" s="6"/>
      <c r="I35" s="8"/>
      <c r="J35" s="7"/>
      <c r="K35" s="6"/>
      <c r="L35" s="6"/>
    </row>
    <row r="36" spans="1:12" ht="15.75" thickBot="1">
      <c r="A36" s="110" t="s">
        <v>48</v>
      </c>
      <c r="B36" s="97" t="s">
        <v>39</v>
      </c>
      <c r="C36" s="47">
        <f t="shared" si="4"/>
        <v>3330.94</v>
      </c>
      <c r="D36" s="47">
        <v>2720.65</v>
      </c>
      <c r="E36" s="47">
        <v>471.01</v>
      </c>
      <c r="F36" s="47">
        <v>138.47999999999999</v>
      </c>
      <c r="G36" s="87">
        <v>0.8</v>
      </c>
      <c r="H36" s="6"/>
      <c r="I36" s="8"/>
      <c r="J36" s="7"/>
      <c r="K36" s="6"/>
      <c r="L36" s="6"/>
    </row>
    <row r="37" spans="1:12" ht="22.5" customHeight="1" thickBot="1">
      <c r="A37" s="110" t="s">
        <v>144</v>
      </c>
      <c r="B37" s="97" t="s">
        <v>50</v>
      </c>
      <c r="C37" s="47">
        <f t="shared" si="4"/>
        <v>523.9</v>
      </c>
      <c r="D37" s="47">
        <v>427.92</v>
      </c>
      <c r="E37" s="47">
        <v>74.069999999999993</v>
      </c>
      <c r="F37" s="47">
        <v>21.78</v>
      </c>
      <c r="G37" s="87">
        <v>0.13</v>
      </c>
      <c r="H37" s="6"/>
      <c r="I37" s="8"/>
      <c r="J37" s="7"/>
      <c r="K37" s="6"/>
      <c r="L37" s="6"/>
    </row>
    <row r="38" spans="1:12" ht="32.25" customHeight="1" thickBot="1">
      <c r="A38" s="77" t="s">
        <v>51</v>
      </c>
      <c r="B38" s="55" t="s">
        <v>52</v>
      </c>
      <c r="C38" s="44">
        <f>ROUND(SUM(C39:C41),2)</f>
        <v>27274.94</v>
      </c>
      <c r="D38" s="44">
        <f>ROUND(SUM(D39:D41),2)</f>
        <v>22277.67</v>
      </c>
      <c r="E38" s="44">
        <f>ROUND(SUM(E39:E41),2)</f>
        <v>3856.74</v>
      </c>
      <c r="F38" s="44">
        <f>ROUND(SUM(F39:F41),2)</f>
        <v>1133.93</v>
      </c>
      <c r="G38" s="74">
        <f>ROUND(SUM(G39:G41),2)</f>
        <v>6.6</v>
      </c>
      <c r="H38" s="6"/>
      <c r="I38" s="8"/>
      <c r="J38" s="7"/>
      <c r="K38" s="6"/>
      <c r="L38" s="6"/>
    </row>
    <row r="39" spans="1:12" ht="21" customHeight="1" thickBot="1">
      <c r="A39" s="108" t="s">
        <v>53</v>
      </c>
      <c r="B39" s="97" t="s">
        <v>47</v>
      </c>
      <c r="C39" s="47">
        <f t="shared" ref="C39:C41" si="5">SUM(D39:G39)</f>
        <v>21414.839999999997</v>
      </c>
      <c r="D39" s="47">
        <v>17491.23</v>
      </c>
      <c r="E39" s="47">
        <v>3028.12</v>
      </c>
      <c r="F39" s="47">
        <v>890.3</v>
      </c>
      <c r="G39" s="87">
        <v>5.19</v>
      </c>
      <c r="H39" s="6"/>
      <c r="I39" s="8"/>
      <c r="J39" s="7"/>
      <c r="K39" s="6"/>
      <c r="L39" s="6"/>
    </row>
    <row r="40" spans="1:12" ht="15.75" thickBot="1">
      <c r="A40" s="108" t="s">
        <v>54</v>
      </c>
      <c r="B40" s="97" t="s">
        <v>39</v>
      </c>
      <c r="C40" s="47">
        <f t="shared" si="5"/>
        <v>4663.62</v>
      </c>
      <c r="D40" s="47">
        <v>3809.16</v>
      </c>
      <c r="E40" s="47">
        <v>659.45</v>
      </c>
      <c r="F40" s="47">
        <v>193.89</v>
      </c>
      <c r="G40" s="87">
        <v>1.1200000000000001</v>
      </c>
      <c r="H40" s="6"/>
      <c r="I40" s="8"/>
      <c r="J40" s="7"/>
      <c r="K40" s="6"/>
      <c r="L40" s="6"/>
    </row>
    <row r="41" spans="1:12" ht="15.75" thickBot="1">
      <c r="A41" s="108" t="s">
        <v>55</v>
      </c>
      <c r="B41" s="97" t="s">
        <v>50</v>
      </c>
      <c r="C41" s="47">
        <f t="shared" si="5"/>
        <v>1196.48</v>
      </c>
      <c r="D41" s="47">
        <v>977.28</v>
      </c>
      <c r="E41" s="47">
        <v>169.17</v>
      </c>
      <c r="F41" s="47">
        <v>49.74</v>
      </c>
      <c r="G41" s="87">
        <v>0.28999999999999998</v>
      </c>
      <c r="H41" s="6"/>
      <c r="I41" s="8"/>
      <c r="J41" s="7"/>
      <c r="K41" s="6"/>
      <c r="L41" s="6"/>
    </row>
    <row r="42" spans="1:12" ht="15.75" thickBot="1">
      <c r="A42" s="77" t="s">
        <v>56</v>
      </c>
      <c r="B42" s="55" t="s">
        <v>57</v>
      </c>
      <c r="C42" s="44">
        <f>SUM(C43:C45)</f>
        <v>0</v>
      </c>
      <c r="D42" s="44">
        <f>[6]Виробництво!D35+[6]Транспортування!D32+[6]Постачання!D31</f>
        <v>0</v>
      </c>
      <c r="E42" s="44">
        <f>[6]Виробництво!E35+[6]Транспортування!E32+[6]Постачання!E31</f>
        <v>0</v>
      </c>
      <c r="F42" s="44">
        <f>[6]Виробництво!F35+[6]Транспортування!F32+[6]Постачання!F31</f>
        <v>0</v>
      </c>
      <c r="G42" s="74">
        <f>[6]Виробництво!G35+[6]Транспортування!G32+[6]Постачання!G31</f>
        <v>0</v>
      </c>
      <c r="H42" s="6"/>
      <c r="I42" s="8"/>
      <c r="J42" s="6"/>
      <c r="K42" s="6"/>
      <c r="L42" s="6"/>
    </row>
    <row r="43" spans="1:12" ht="15.75" thickBot="1">
      <c r="A43" s="108" t="s">
        <v>58</v>
      </c>
      <c r="B43" s="97" t="s">
        <v>59</v>
      </c>
      <c r="C43" s="47">
        <v>0</v>
      </c>
      <c r="D43" s="47">
        <v>0</v>
      </c>
      <c r="E43" s="47">
        <v>0</v>
      </c>
      <c r="F43" s="47">
        <v>0</v>
      </c>
      <c r="G43" s="87">
        <v>0</v>
      </c>
      <c r="H43" s="6"/>
      <c r="I43" s="8"/>
      <c r="J43" s="6"/>
      <c r="K43" s="6"/>
      <c r="L43" s="6"/>
    </row>
    <row r="44" spans="1:12" ht="15.75" thickBot="1">
      <c r="A44" s="108" t="s">
        <v>60</v>
      </c>
      <c r="B44" s="97" t="s">
        <v>61</v>
      </c>
      <c r="C44" s="47">
        <v>0</v>
      </c>
      <c r="D44" s="47">
        <v>0</v>
      </c>
      <c r="E44" s="47">
        <v>0</v>
      </c>
      <c r="F44" s="47">
        <v>0</v>
      </c>
      <c r="G44" s="87">
        <v>0</v>
      </c>
      <c r="H44" s="6"/>
      <c r="I44" s="8"/>
      <c r="J44" s="6"/>
      <c r="K44" s="6"/>
      <c r="L44" s="6"/>
    </row>
    <row r="45" spans="1:12" ht="15.75" thickBot="1">
      <c r="A45" s="108" t="s">
        <v>62</v>
      </c>
      <c r="B45" s="97" t="s">
        <v>63</v>
      </c>
      <c r="C45" s="47">
        <v>0</v>
      </c>
      <c r="D45" s="47">
        <v>0</v>
      </c>
      <c r="E45" s="47">
        <v>0</v>
      </c>
      <c r="F45" s="47">
        <v>0</v>
      </c>
      <c r="G45" s="87">
        <v>0</v>
      </c>
      <c r="H45" s="6"/>
      <c r="I45" s="8"/>
      <c r="J45" s="6"/>
      <c r="K45" s="6"/>
      <c r="L45" s="6"/>
    </row>
    <row r="46" spans="1:12" ht="30.75" thickBot="1">
      <c r="A46" s="77" t="s">
        <v>64</v>
      </c>
      <c r="B46" s="55" t="s">
        <v>65</v>
      </c>
      <c r="C46" s="50">
        <f>SUM(C47:C49)</f>
        <v>50418.130000000005</v>
      </c>
      <c r="D46" s="50">
        <f t="shared" ref="D46:G46" si="6">SUM(D47:D49)</f>
        <v>36937.949999999997</v>
      </c>
      <c r="E46" s="50">
        <f t="shared" si="6"/>
        <v>10400.689999999999</v>
      </c>
      <c r="F46" s="50">
        <f t="shared" si="6"/>
        <v>3061.67</v>
      </c>
      <c r="G46" s="84">
        <f t="shared" si="6"/>
        <v>17.82</v>
      </c>
      <c r="H46" s="6"/>
      <c r="I46" s="8"/>
      <c r="J46" s="6"/>
      <c r="K46" s="6"/>
      <c r="L46" s="6"/>
    </row>
    <row r="47" spans="1:12" ht="15.75" thickBot="1">
      <c r="A47" s="108" t="s">
        <v>66</v>
      </c>
      <c r="B47" s="97" t="s">
        <v>67</v>
      </c>
      <c r="C47" s="47">
        <f t="shared" ref="C47:C49" si="7">SUM(D47:G47)</f>
        <v>9075.26</v>
      </c>
      <c r="D47" s="49">
        <v>6648.83</v>
      </c>
      <c r="E47" s="49">
        <v>1872.12</v>
      </c>
      <c r="F47" s="49">
        <v>551.1</v>
      </c>
      <c r="G47" s="99">
        <v>3.21</v>
      </c>
      <c r="H47" s="6"/>
      <c r="I47" s="8"/>
      <c r="J47" s="7"/>
      <c r="K47" s="6"/>
      <c r="L47" s="6"/>
    </row>
    <row r="48" spans="1:12" ht="30.75" thickBot="1">
      <c r="A48" s="108" t="s">
        <v>68</v>
      </c>
      <c r="B48" s="97" t="s">
        <v>69</v>
      </c>
      <c r="C48" s="47">
        <f t="shared" si="7"/>
        <v>0</v>
      </c>
      <c r="D48" s="49">
        <v>0</v>
      </c>
      <c r="E48" s="49">
        <v>0</v>
      </c>
      <c r="F48" s="49">
        <v>0</v>
      </c>
      <c r="G48" s="99">
        <v>0</v>
      </c>
      <c r="H48" s="6"/>
      <c r="I48" s="8"/>
      <c r="J48" s="6"/>
      <c r="K48" s="6"/>
      <c r="L48" s="6"/>
    </row>
    <row r="49" spans="1:12" ht="15.75" thickBot="1">
      <c r="A49" s="108" t="s">
        <v>70</v>
      </c>
      <c r="B49" s="97" t="s">
        <v>71</v>
      </c>
      <c r="C49" s="47">
        <f t="shared" si="7"/>
        <v>41342.870000000003</v>
      </c>
      <c r="D49" s="49">
        <v>30289.119999999999</v>
      </c>
      <c r="E49" s="49">
        <v>8528.57</v>
      </c>
      <c r="F49" s="49">
        <v>2510.5700000000002</v>
      </c>
      <c r="G49" s="99">
        <v>14.61</v>
      </c>
      <c r="H49" s="6"/>
      <c r="I49" s="8"/>
      <c r="J49" s="7"/>
      <c r="K49" s="6"/>
      <c r="L49" s="6"/>
    </row>
    <row r="50" spans="1:12" ht="15.75" thickBot="1">
      <c r="A50" s="85" t="s">
        <v>72</v>
      </c>
      <c r="B50" s="100" t="s">
        <v>73</v>
      </c>
      <c r="C50" s="50">
        <f>C46+C38+C20</f>
        <v>1249365.48</v>
      </c>
      <c r="D50" s="44">
        <f>ROUND((D20+D38+D42+D43+D44+D45+D46),2)</f>
        <v>923363.12</v>
      </c>
      <c r="E50" s="44">
        <f>ROUND((E20+E38+E42+E43+E44+E45+E46),2)</f>
        <v>253201.91</v>
      </c>
      <c r="F50" s="44">
        <f>ROUND((F20+F38+F42+F43+F44+F45+F46),2)</f>
        <v>72382.210000000006</v>
      </c>
      <c r="G50" s="74">
        <f>ROUND((G20+G38+G42+G43+G44+G45+G46),2)</f>
        <v>418.24</v>
      </c>
      <c r="H50" s="6"/>
      <c r="I50" s="8"/>
      <c r="J50" s="7"/>
      <c r="K50" s="6"/>
      <c r="L50" s="6"/>
    </row>
    <row r="51" spans="1:12" ht="36.75" customHeight="1" thickBot="1">
      <c r="A51" s="111">
        <v>9</v>
      </c>
      <c r="B51" s="112" t="s">
        <v>74</v>
      </c>
      <c r="C51" s="101">
        <f>SUM(D51:G51)</f>
        <v>510926.29</v>
      </c>
      <c r="D51" s="101">
        <f>[6]Транспортування!C44</f>
        <v>414425.58</v>
      </c>
      <c r="E51" s="101">
        <f>[6]Транспортування!D44</f>
        <v>75365.11</v>
      </c>
      <c r="F51" s="101">
        <f>[6]Транспортування!E44</f>
        <v>21014.560000000001</v>
      </c>
      <c r="G51" s="102">
        <f>[6]Транспортування!F44</f>
        <v>121.04</v>
      </c>
      <c r="H51" s="9"/>
      <c r="I51" s="8"/>
      <c r="J51" s="9"/>
      <c r="K51" s="9"/>
      <c r="L51" s="9"/>
    </row>
    <row r="52" spans="1:12" ht="15.75" customHeight="1">
      <c r="A52" s="10"/>
      <c r="B52" s="10"/>
    </row>
    <row r="53" spans="1:12" ht="36" customHeight="1">
      <c r="A53" s="11"/>
      <c r="B53" s="39" t="s">
        <v>156</v>
      </c>
      <c r="C53" s="12"/>
      <c r="D53" s="12"/>
      <c r="E53" s="12"/>
      <c r="F53" s="224" t="s">
        <v>157</v>
      </c>
      <c r="G53" s="224"/>
      <c r="H53" s="12"/>
    </row>
    <row r="54" spans="1:12" ht="9.75" customHeight="1">
      <c r="B54" s="10"/>
    </row>
    <row r="55" spans="1:12" ht="24.75" customHeight="1">
      <c r="A55" s="10"/>
      <c r="B55" s="10" t="s">
        <v>75</v>
      </c>
      <c r="F55" s="1" t="s">
        <v>76</v>
      </c>
    </row>
    <row r="56" spans="1:12">
      <c r="A56" s="10"/>
      <c r="B56" s="10"/>
    </row>
  </sheetData>
  <mergeCells count="7">
    <mergeCell ref="B19:G19"/>
    <mergeCell ref="F53:G53"/>
    <mergeCell ref="A5:G5"/>
    <mergeCell ref="A6:G6"/>
    <mergeCell ref="A10:A11"/>
    <mergeCell ref="B10:B11"/>
    <mergeCell ref="C10:G10"/>
  </mergeCells>
  <printOptions horizontalCentered="1"/>
  <pageMargins left="0.25" right="0.25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zoomScale="80" zoomScaleNormal="80" zoomScaleSheetLayoutView="80" workbookViewId="0">
      <selection activeCell="D4" sqref="D4:E4"/>
    </sheetView>
  </sheetViews>
  <sheetFormatPr defaultRowHeight="15"/>
  <cols>
    <col min="1" max="1" width="5.28515625" style="1" customWidth="1"/>
    <col min="2" max="2" width="44.5703125" style="1" customWidth="1"/>
    <col min="3" max="6" width="15.7109375" style="1" customWidth="1"/>
    <col min="7" max="7" width="11.28515625" style="9" customWidth="1"/>
    <col min="8" max="8" width="12.7109375" style="1" bestFit="1" customWidth="1"/>
    <col min="9" max="12" width="9.140625" style="1"/>
    <col min="13" max="16" width="11.5703125" style="1" bestFit="1" customWidth="1"/>
    <col min="17" max="16384" width="9.140625" style="1"/>
  </cols>
  <sheetData>
    <row r="1" spans="1:16">
      <c r="C1" s="12"/>
      <c r="D1" s="36" t="s">
        <v>77</v>
      </c>
      <c r="E1" s="37"/>
      <c r="F1" s="37"/>
      <c r="G1" s="13"/>
    </row>
    <row r="2" spans="1:16">
      <c r="C2" s="12"/>
      <c r="D2" s="36" t="s">
        <v>1</v>
      </c>
      <c r="E2" s="37"/>
      <c r="F2" s="37"/>
      <c r="G2" s="13"/>
    </row>
    <row r="3" spans="1:16">
      <c r="C3" s="12"/>
      <c r="D3" s="36" t="s">
        <v>2</v>
      </c>
      <c r="E3" s="37"/>
      <c r="F3" s="37"/>
      <c r="G3" s="13"/>
    </row>
    <row r="4" spans="1:16">
      <c r="C4" s="12"/>
      <c r="D4" s="36" t="s">
        <v>162</v>
      </c>
      <c r="E4" s="37"/>
      <c r="F4" s="37"/>
      <c r="G4" s="13"/>
    </row>
    <row r="5" spans="1:16">
      <c r="C5" s="12"/>
      <c r="D5" s="36"/>
      <c r="E5" s="37"/>
      <c r="F5" s="37"/>
      <c r="G5" s="13"/>
    </row>
    <row r="6" spans="1:16">
      <c r="D6" s="36"/>
      <c r="E6" s="37"/>
      <c r="F6" s="37"/>
      <c r="G6" s="13"/>
    </row>
    <row r="7" spans="1:16" ht="17.45" customHeight="1">
      <c r="A7" s="226" t="s">
        <v>78</v>
      </c>
      <c r="B7" s="226"/>
      <c r="C7" s="226"/>
      <c r="D7" s="226"/>
      <c r="E7" s="226"/>
      <c r="F7" s="226"/>
      <c r="G7" s="14"/>
    </row>
    <row r="8" spans="1:16" ht="14.25" customHeight="1">
      <c r="A8" s="226" t="s">
        <v>4</v>
      </c>
      <c r="B8" s="226"/>
      <c r="C8" s="226"/>
      <c r="D8" s="226"/>
      <c r="E8" s="226"/>
      <c r="F8" s="226"/>
      <c r="G8" s="14"/>
    </row>
    <row r="9" spans="1:16" ht="7.5" hidden="1" customHeight="1"/>
    <row r="11" spans="1:16" ht="6" customHeight="1" thickBot="1"/>
    <row r="12" spans="1:16" ht="15.6" customHeight="1" thickBot="1">
      <c r="A12" s="234" t="s">
        <v>5</v>
      </c>
      <c r="B12" s="236" t="s">
        <v>6</v>
      </c>
      <c r="C12" s="238" t="s">
        <v>142</v>
      </c>
      <c r="D12" s="239"/>
      <c r="E12" s="239"/>
      <c r="F12" s="240"/>
      <c r="G12" s="15"/>
    </row>
    <row r="13" spans="1:16" ht="61.5" customHeight="1" thickBot="1">
      <c r="A13" s="235"/>
      <c r="B13" s="237"/>
      <c r="C13" s="104" t="s">
        <v>153</v>
      </c>
      <c r="D13" s="214" t="s">
        <v>7</v>
      </c>
      <c r="E13" s="198" t="s">
        <v>8</v>
      </c>
      <c r="F13" s="105" t="s">
        <v>9</v>
      </c>
      <c r="G13" s="16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5.75" thickBot="1">
      <c r="A14" s="86">
        <v>1</v>
      </c>
      <c r="B14" s="5">
        <v>2</v>
      </c>
      <c r="C14" s="94">
        <v>3</v>
      </c>
      <c r="D14" s="215">
        <v>4</v>
      </c>
      <c r="E14" s="199">
        <v>5</v>
      </c>
      <c r="F14" s="113">
        <v>6</v>
      </c>
      <c r="G14" s="15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51.75" customHeight="1" thickBot="1">
      <c r="A15" s="80"/>
      <c r="B15" s="57" t="s">
        <v>79</v>
      </c>
      <c r="C15" s="185">
        <f>ROUND((SUM((C42*C43)+(C44*C48)+C54)/C56),2)</f>
        <v>1717.06</v>
      </c>
      <c r="D15" s="216">
        <f>ROUND((SUM((D42*D43)+(D44*D48)+D54)/D56),2)</f>
        <v>2702.14</v>
      </c>
      <c r="E15" s="200">
        <f>ROUND((SUM((E42*E43)+(E44*E48)+E54)/E56),2)</f>
        <v>2809.57</v>
      </c>
      <c r="F15" s="81">
        <f>ROUND((SUM((F42*F43)+(F44*F48)+F54)/F56),2)</f>
        <v>2820.03</v>
      </c>
      <c r="G15" s="18"/>
      <c r="H15" s="19"/>
      <c r="I15" s="20"/>
      <c r="J15" s="21"/>
      <c r="K15" s="20"/>
      <c r="L15" s="20"/>
      <c r="M15" s="17"/>
      <c r="N15" s="17"/>
      <c r="O15" s="17"/>
      <c r="P15" s="17"/>
    </row>
    <row r="16" spans="1:16" s="25" customFormat="1" ht="45.75" customHeight="1" thickBot="1">
      <c r="A16" s="82">
        <v>1</v>
      </c>
      <c r="B16" s="58" t="s">
        <v>80</v>
      </c>
      <c r="C16" s="186">
        <f t="shared" ref="C16:E16" si="0">ROUND((C17+C22+C23+C27),2)</f>
        <v>1651.67</v>
      </c>
      <c r="D16" s="217">
        <f t="shared" si="0"/>
        <v>2673.07</v>
      </c>
      <c r="E16" s="201">
        <f t="shared" si="0"/>
        <v>2673.07</v>
      </c>
      <c r="F16" s="83">
        <f>(F17+F22+F23+F27)</f>
        <v>2673.07</v>
      </c>
      <c r="G16" s="22"/>
      <c r="H16" s="23"/>
      <c r="I16" s="24"/>
      <c r="J16" s="24"/>
      <c r="K16" s="24"/>
      <c r="L16" s="24"/>
      <c r="M16" s="24"/>
      <c r="N16" s="24"/>
      <c r="O16" s="24"/>
      <c r="P16" s="24"/>
    </row>
    <row r="17" spans="1:16" s="25" customFormat="1" ht="15.75" thickBot="1">
      <c r="A17" s="75" t="s">
        <v>18</v>
      </c>
      <c r="B17" s="55" t="s">
        <v>19</v>
      </c>
      <c r="C17" s="46">
        <f>ROUND(SUM(C18:C21),2)</f>
        <v>1207.43</v>
      </c>
      <c r="D17" s="53">
        <f t="shared" ref="D17:E17" si="1">ROUND(SUM(D18:D21),2)</f>
        <v>2228.83</v>
      </c>
      <c r="E17" s="202">
        <f t="shared" si="1"/>
        <v>2228.83</v>
      </c>
      <c r="F17" s="74">
        <f>SUM(F18:F21)</f>
        <v>2228.83</v>
      </c>
      <c r="G17" s="22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42" customHeight="1" thickBot="1">
      <c r="A18" s="108" t="s">
        <v>20</v>
      </c>
      <c r="B18" s="97" t="s">
        <v>81</v>
      </c>
      <c r="C18" s="114">
        <v>1169.8399999999999</v>
      </c>
      <c r="D18" s="115">
        <v>2191.2399999999998</v>
      </c>
      <c r="E18" s="132">
        <v>2191.2399999999998</v>
      </c>
      <c r="F18" s="87">
        <v>2191.2399999999998</v>
      </c>
      <c r="G18" s="62"/>
      <c r="H18" s="63"/>
      <c r="I18" s="233"/>
      <c r="J18" s="233"/>
      <c r="K18" s="233"/>
      <c r="L18" s="26"/>
      <c r="M18" s="20"/>
      <c r="N18" s="20"/>
      <c r="O18" s="20"/>
      <c r="P18" s="20"/>
    </row>
    <row r="19" spans="1:16" ht="31.5" customHeight="1" thickBot="1">
      <c r="A19" s="108" t="s">
        <v>22</v>
      </c>
      <c r="B19" s="97" t="s">
        <v>29</v>
      </c>
      <c r="C19" s="114">
        <v>27.4</v>
      </c>
      <c r="D19" s="115">
        <v>27.4</v>
      </c>
      <c r="E19" s="132">
        <v>27.4</v>
      </c>
      <c r="F19" s="87">
        <v>27.4</v>
      </c>
      <c r="G19" s="63"/>
      <c r="H19" s="64"/>
      <c r="I19" s="20"/>
      <c r="J19" s="20"/>
      <c r="K19" s="20"/>
      <c r="L19" s="20"/>
      <c r="M19" s="20"/>
      <c r="N19" s="20"/>
      <c r="O19" s="20"/>
      <c r="P19" s="20"/>
    </row>
    <row r="20" spans="1:16" ht="30" customHeight="1" thickBot="1">
      <c r="A20" s="108" t="s">
        <v>24</v>
      </c>
      <c r="B20" s="97" t="s">
        <v>31</v>
      </c>
      <c r="C20" s="114">
        <v>0.17</v>
      </c>
      <c r="D20" s="115">
        <v>0.17</v>
      </c>
      <c r="E20" s="132">
        <v>0.17</v>
      </c>
      <c r="F20" s="87">
        <v>0.17</v>
      </c>
      <c r="G20" s="63"/>
      <c r="H20" s="64"/>
      <c r="I20" s="20"/>
      <c r="J20" s="20"/>
      <c r="K20" s="20"/>
      <c r="L20" s="20"/>
      <c r="M20" s="20"/>
      <c r="N20" s="20"/>
      <c r="O20" s="20"/>
      <c r="P20" s="20"/>
    </row>
    <row r="21" spans="1:16" ht="46.5" customHeight="1" thickBot="1">
      <c r="A21" s="108" t="s">
        <v>26</v>
      </c>
      <c r="B21" s="97" t="s">
        <v>33</v>
      </c>
      <c r="C21" s="114">
        <v>10.02</v>
      </c>
      <c r="D21" s="115">
        <v>10.02</v>
      </c>
      <c r="E21" s="132">
        <v>10.02</v>
      </c>
      <c r="F21" s="87">
        <v>10.02</v>
      </c>
      <c r="G21" s="63"/>
      <c r="H21" s="64"/>
      <c r="I21" s="20"/>
      <c r="J21" s="20"/>
      <c r="K21" s="20"/>
      <c r="L21" s="20"/>
      <c r="M21" s="20"/>
      <c r="N21" s="20"/>
      <c r="O21" s="20"/>
      <c r="P21" s="20"/>
    </row>
    <row r="22" spans="1:16" ht="15.75" thickBot="1">
      <c r="A22" s="75" t="s">
        <v>34</v>
      </c>
      <c r="B22" s="56" t="s">
        <v>35</v>
      </c>
      <c r="C22" s="46">
        <v>298.32</v>
      </c>
      <c r="D22" s="53">
        <v>298.32</v>
      </c>
      <c r="E22" s="203">
        <v>298.32</v>
      </c>
      <c r="F22" s="53">
        <v>298.32</v>
      </c>
      <c r="G22" s="68"/>
      <c r="H22" s="64"/>
      <c r="I22" s="20"/>
      <c r="J22" s="20"/>
      <c r="K22" s="20"/>
      <c r="L22" s="20"/>
      <c r="M22" s="20"/>
      <c r="N22" s="20"/>
      <c r="O22" s="20"/>
      <c r="P22" s="20"/>
    </row>
    <row r="23" spans="1:16" s="25" customFormat="1" ht="15.75" thickBot="1">
      <c r="A23" s="75" t="s">
        <v>36</v>
      </c>
      <c r="B23" s="55" t="s">
        <v>37</v>
      </c>
      <c r="C23" s="46">
        <f>ROUND(SUM(C24:C26),2)</f>
        <v>114.84</v>
      </c>
      <c r="D23" s="48">
        <f t="shared" ref="D23:E23" si="2">ROUND(SUM(D24:D26),2)</f>
        <v>114.84</v>
      </c>
      <c r="E23" s="204">
        <f t="shared" si="2"/>
        <v>114.84</v>
      </c>
      <c r="F23" s="74">
        <f>SUM(F24:F26)</f>
        <v>114.83999999999999</v>
      </c>
      <c r="G23" s="65"/>
      <c r="H23" s="66"/>
      <c r="I23" s="27"/>
      <c r="J23" s="27"/>
      <c r="K23" s="27"/>
      <c r="L23" s="27"/>
      <c r="M23" s="24"/>
      <c r="N23" s="24"/>
      <c r="O23" s="24"/>
      <c r="P23" s="24"/>
    </row>
    <row r="24" spans="1:16" ht="15.75" thickBot="1">
      <c r="A24" s="108" t="s">
        <v>38</v>
      </c>
      <c r="B24" s="97" t="s">
        <v>39</v>
      </c>
      <c r="C24" s="114">
        <v>65.63</v>
      </c>
      <c r="D24" s="115">
        <v>65.63</v>
      </c>
      <c r="E24" s="133">
        <v>65.63</v>
      </c>
      <c r="F24" s="115">
        <v>65.63</v>
      </c>
      <c r="G24" s="68"/>
      <c r="H24" s="64"/>
      <c r="I24" s="20"/>
      <c r="J24" s="20"/>
      <c r="K24" s="20"/>
      <c r="L24" s="20"/>
      <c r="M24" s="20"/>
      <c r="N24" s="20"/>
      <c r="O24" s="20"/>
      <c r="P24" s="20"/>
    </row>
    <row r="25" spans="1:16" ht="28.5" customHeight="1" thickBot="1">
      <c r="A25" s="108" t="s">
        <v>40</v>
      </c>
      <c r="B25" s="97" t="s">
        <v>41</v>
      </c>
      <c r="C25" s="114">
        <v>37.35</v>
      </c>
      <c r="D25" s="115">
        <v>37.35</v>
      </c>
      <c r="E25" s="133">
        <v>37.35</v>
      </c>
      <c r="F25" s="115">
        <v>37.35</v>
      </c>
      <c r="G25" s="68"/>
      <c r="H25" s="64"/>
      <c r="I25" s="20"/>
      <c r="J25" s="20"/>
      <c r="K25" s="20"/>
      <c r="L25" s="20"/>
      <c r="M25" s="20"/>
      <c r="N25" s="20"/>
      <c r="O25" s="20"/>
      <c r="P25" s="20"/>
    </row>
    <row r="26" spans="1:16" ht="15.75" thickBot="1">
      <c r="A26" s="108" t="s">
        <v>42</v>
      </c>
      <c r="B26" s="97" t="s">
        <v>43</v>
      </c>
      <c r="C26" s="114">
        <v>11.86</v>
      </c>
      <c r="D26" s="115">
        <v>11.86</v>
      </c>
      <c r="E26" s="132">
        <v>11.86</v>
      </c>
      <c r="F26" s="87">
        <v>11.86</v>
      </c>
      <c r="G26" s="68"/>
      <c r="H26" s="64"/>
      <c r="I26" s="20"/>
      <c r="J26" s="20"/>
      <c r="K26" s="20"/>
      <c r="L26" s="20"/>
      <c r="M26" s="20"/>
      <c r="N26" s="20"/>
      <c r="O26" s="20"/>
      <c r="P26" s="20"/>
    </row>
    <row r="27" spans="1:16" s="25" customFormat="1" ht="15.75" thickBot="1">
      <c r="A27" s="75" t="s">
        <v>44</v>
      </c>
      <c r="B27" s="55" t="s">
        <v>45</v>
      </c>
      <c r="C27" s="46">
        <f>ROUND(SUM(C28:C30),2)</f>
        <v>31.08</v>
      </c>
      <c r="D27" s="53">
        <f>ROUND(SUM(D28:D30),2)</f>
        <v>31.08</v>
      </c>
      <c r="E27" s="202">
        <f>ROUND(SUM(E28:E30),2)</f>
        <v>31.08</v>
      </c>
      <c r="F27" s="74">
        <f>SUM(F28:F30)</f>
        <v>31.08</v>
      </c>
      <c r="G27" s="67"/>
      <c r="H27" s="66"/>
      <c r="I27" s="27"/>
      <c r="J27" s="27"/>
      <c r="K27" s="27"/>
      <c r="L27" s="27"/>
      <c r="M27" s="24"/>
      <c r="N27" s="24"/>
      <c r="O27" s="24"/>
      <c r="P27" s="24"/>
    </row>
    <row r="28" spans="1:16" ht="24.75" customHeight="1" thickBot="1">
      <c r="A28" s="108" t="s">
        <v>46</v>
      </c>
      <c r="B28" s="97" t="s">
        <v>47</v>
      </c>
      <c r="C28" s="114">
        <v>24.77</v>
      </c>
      <c r="D28" s="115">
        <v>24.77</v>
      </c>
      <c r="E28" s="133">
        <v>24.77</v>
      </c>
      <c r="F28" s="115">
        <v>24.77</v>
      </c>
      <c r="G28" s="68"/>
      <c r="H28" s="64"/>
      <c r="I28" s="20"/>
      <c r="J28" s="20"/>
      <c r="K28" s="20"/>
      <c r="L28" s="20"/>
      <c r="M28" s="20"/>
      <c r="N28" s="20"/>
      <c r="O28" s="20"/>
      <c r="P28" s="20"/>
    </row>
    <row r="29" spans="1:16" ht="15.75" thickBot="1">
      <c r="A29" s="108" t="s">
        <v>48</v>
      </c>
      <c r="B29" s="97" t="s">
        <v>39</v>
      </c>
      <c r="C29" s="114">
        <v>5.45</v>
      </c>
      <c r="D29" s="115">
        <v>5.45</v>
      </c>
      <c r="E29" s="133">
        <v>5.45</v>
      </c>
      <c r="F29" s="115">
        <v>5.45</v>
      </c>
      <c r="G29" s="68"/>
      <c r="H29" s="64"/>
      <c r="I29" s="20"/>
      <c r="J29" s="20"/>
      <c r="K29" s="20"/>
      <c r="L29" s="20"/>
      <c r="M29" s="20"/>
      <c r="N29" s="20"/>
      <c r="O29" s="20"/>
      <c r="P29" s="20"/>
    </row>
    <row r="30" spans="1:16" ht="22.5" customHeight="1" thickBot="1">
      <c r="A30" s="108" t="s">
        <v>49</v>
      </c>
      <c r="B30" s="97" t="s">
        <v>50</v>
      </c>
      <c r="C30" s="114">
        <v>0.86</v>
      </c>
      <c r="D30" s="115">
        <v>0.86</v>
      </c>
      <c r="E30" s="133">
        <v>0.86</v>
      </c>
      <c r="F30" s="115">
        <v>0.86</v>
      </c>
      <c r="G30" s="68"/>
      <c r="H30" s="64"/>
      <c r="I30" s="20"/>
      <c r="J30" s="20"/>
      <c r="K30" s="20"/>
      <c r="L30" s="20"/>
      <c r="M30" s="20"/>
      <c r="N30" s="20"/>
      <c r="O30" s="20"/>
      <c r="P30" s="20"/>
    </row>
    <row r="31" spans="1:16" s="25" customFormat="1" ht="46.5" customHeight="1" thickBot="1">
      <c r="A31" s="77" t="s">
        <v>51</v>
      </c>
      <c r="B31" s="55" t="s">
        <v>82</v>
      </c>
      <c r="C31" s="187">
        <f>ROUND(SUM(C32:C34),2)</f>
        <v>44.62</v>
      </c>
      <c r="D31" s="53">
        <f>ROUND(SUM(D32:D34),2)</f>
        <v>44.62</v>
      </c>
      <c r="E31" s="202">
        <f>ROUND(SUM(E32:E34),2)</f>
        <v>44.62</v>
      </c>
      <c r="F31" s="74">
        <f>SUM(F32:F34)</f>
        <v>44.620000000000005</v>
      </c>
      <c r="G31" s="67"/>
      <c r="H31" s="66"/>
      <c r="I31" s="27"/>
      <c r="J31" s="27"/>
      <c r="K31" s="27"/>
      <c r="L31" s="27"/>
      <c r="M31" s="24"/>
      <c r="N31" s="24"/>
      <c r="O31" s="24"/>
      <c r="P31" s="24"/>
    </row>
    <row r="32" spans="1:16" ht="21" customHeight="1" thickBot="1">
      <c r="A32" s="108" t="s">
        <v>53</v>
      </c>
      <c r="B32" s="97" t="s">
        <v>47</v>
      </c>
      <c r="C32" s="114">
        <v>35.03</v>
      </c>
      <c r="D32" s="115">
        <v>35.03</v>
      </c>
      <c r="E32" s="133">
        <v>35.03</v>
      </c>
      <c r="F32" s="115">
        <v>35.03</v>
      </c>
      <c r="G32" s="68"/>
      <c r="H32" s="64"/>
      <c r="I32" s="20"/>
      <c r="J32" s="20"/>
      <c r="K32" s="20"/>
      <c r="L32" s="20"/>
      <c r="M32" s="20"/>
      <c r="N32" s="20"/>
      <c r="O32" s="20"/>
      <c r="P32" s="20"/>
    </row>
    <row r="33" spans="1:16" ht="15.75" thickBot="1">
      <c r="A33" s="108" t="s">
        <v>54</v>
      </c>
      <c r="B33" s="97" t="s">
        <v>39</v>
      </c>
      <c r="C33" s="114">
        <v>7.63</v>
      </c>
      <c r="D33" s="115">
        <v>7.63</v>
      </c>
      <c r="E33" s="133">
        <v>7.63</v>
      </c>
      <c r="F33" s="115">
        <v>7.63</v>
      </c>
      <c r="G33" s="68"/>
      <c r="H33" s="64"/>
      <c r="I33" s="20"/>
      <c r="J33" s="20"/>
      <c r="K33" s="20"/>
      <c r="L33" s="20"/>
      <c r="M33" s="20"/>
      <c r="N33" s="20"/>
      <c r="O33" s="20"/>
      <c r="P33" s="20"/>
    </row>
    <row r="34" spans="1:16" ht="15.75" thickBot="1">
      <c r="A34" s="108" t="s">
        <v>55</v>
      </c>
      <c r="B34" s="97" t="s">
        <v>50</v>
      </c>
      <c r="C34" s="114">
        <v>1.96</v>
      </c>
      <c r="D34" s="115">
        <v>1.96</v>
      </c>
      <c r="E34" s="133">
        <v>1.96</v>
      </c>
      <c r="F34" s="115">
        <v>1.96</v>
      </c>
      <c r="G34" s="68"/>
      <c r="H34" s="64"/>
      <c r="I34" s="20"/>
      <c r="J34" s="20"/>
      <c r="K34" s="20"/>
      <c r="L34" s="20"/>
      <c r="M34" s="20"/>
      <c r="N34" s="20"/>
      <c r="O34" s="20"/>
      <c r="P34" s="20"/>
    </row>
    <row r="35" spans="1:16" ht="15.75" thickBot="1">
      <c r="A35" s="77" t="s">
        <v>56</v>
      </c>
      <c r="B35" s="55" t="s">
        <v>57</v>
      </c>
      <c r="C35" s="188">
        <v>0</v>
      </c>
      <c r="D35" s="48">
        <v>0</v>
      </c>
      <c r="E35" s="205">
        <v>0</v>
      </c>
      <c r="F35" s="48">
        <v>0</v>
      </c>
      <c r="G35" s="68"/>
      <c r="H35" s="64"/>
      <c r="I35" s="20"/>
      <c r="J35" s="20"/>
      <c r="K35" s="20"/>
      <c r="L35" s="20"/>
      <c r="M35" s="20"/>
      <c r="N35" s="20"/>
      <c r="O35" s="20"/>
      <c r="P35" s="20"/>
    </row>
    <row r="36" spans="1:16" ht="15.75" thickBot="1">
      <c r="A36" s="75"/>
      <c r="B36" s="55" t="s">
        <v>83</v>
      </c>
      <c r="C36" s="46">
        <f>C16+C31+C35</f>
        <v>1696.29</v>
      </c>
      <c r="D36" s="53">
        <f t="shared" ref="D36:F36" si="3">D16+D31+D35</f>
        <v>2717.69</v>
      </c>
      <c r="E36" s="202">
        <f t="shared" si="3"/>
        <v>2717.69</v>
      </c>
      <c r="F36" s="74">
        <f t="shared" si="3"/>
        <v>2717.69</v>
      </c>
      <c r="G36" s="68"/>
      <c r="H36" s="64"/>
      <c r="I36" s="20"/>
      <c r="J36" s="20"/>
      <c r="K36" s="20"/>
      <c r="L36" s="20"/>
      <c r="M36" s="20"/>
      <c r="N36" s="20"/>
      <c r="O36" s="20"/>
      <c r="P36" s="20"/>
    </row>
    <row r="37" spans="1:16" ht="15.75" thickBot="1">
      <c r="A37" s="108" t="s">
        <v>58</v>
      </c>
      <c r="B37" s="97" t="s">
        <v>59</v>
      </c>
      <c r="C37" s="189">
        <v>0</v>
      </c>
      <c r="D37" s="116">
        <v>0</v>
      </c>
      <c r="E37" s="198">
        <v>0</v>
      </c>
      <c r="F37" s="116">
        <v>0</v>
      </c>
      <c r="G37" s="68"/>
      <c r="H37" s="64"/>
      <c r="I37" s="20"/>
      <c r="J37" s="20"/>
      <c r="K37" s="20"/>
      <c r="L37" s="20"/>
      <c r="M37" s="20"/>
      <c r="N37" s="20"/>
      <c r="O37" s="20"/>
      <c r="P37" s="20"/>
    </row>
    <row r="38" spans="1:16" s="25" customFormat="1" ht="45.75" thickBot="1">
      <c r="A38" s="77" t="s">
        <v>60</v>
      </c>
      <c r="B38" s="55" t="s">
        <v>84</v>
      </c>
      <c r="C38" s="187">
        <f>SUM(C39:C41)</f>
        <v>73.349999999999994</v>
      </c>
      <c r="D38" s="218">
        <f>SUM(D39:D41)</f>
        <v>123.18</v>
      </c>
      <c r="E38" s="206">
        <f t="shared" ref="E38:F38" si="4">SUM(E39:E41)</f>
        <v>123.18</v>
      </c>
      <c r="F38" s="84">
        <f t="shared" si="4"/>
        <v>123.18</v>
      </c>
      <c r="G38" s="67"/>
      <c r="H38" s="66"/>
      <c r="I38" s="27"/>
      <c r="J38" s="27"/>
      <c r="K38" s="27"/>
      <c r="L38" s="27"/>
      <c r="M38" s="24"/>
      <c r="N38" s="24"/>
      <c r="O38" s="24"/>
      <c r="P38" s="24"/>
    </row>
    <row r="39" spans="1:16" ht="15.75" thickBot="1">
      <c r="A39" s="108" t="s">
        <v>85</v>
      </c>
      <c r="B39" s="97" t="s">
        <v>67</v>
      </c>
      <c r="C39" s="190">
        <v>13.2</v>
      </c>
      <c r="D39" s="115">
        <v>22.17</v>
      </c>
      <c r="E39" s="133">
        <v>22.17</v>
      </c>
      <c r="F39" s="115">
        <v>22.17</v>
      </c>
      <c r="G39" s="68"/>
      <c r="H39" s="64"/>
      <c r="I39" s="20"/>
      <c r="J39" s="20"/>
      <c r="K39" s="20"/>
      <c r="L39" s="20"/>
      <c r="M39" s="20"/>
      <c r="N39" s="20"/>
      <c r="O39" s="20"/>
      <c r="P39" s="20"/>
    </row>
    <row r="40" spans="1:16" ht="30.75" thickBot="1">
      <c r="A40" s="108" t="s">
        <v>86</v>
      </c>
      <c r="B40" s="97" t="s">
        <v>69</v>
      </c>
      <c r="C40" s="190">
        <v>0</v>
      </c>
      <c r="D40" s="115">
        <v>0</v>
      </c>
      <c r="E40" s="133">
        <v>0</v>
      </c>
      <c r="F40" s="115">
        <v>0</v>
      </c>
      <c r="G40" s="68"/>
      <c r="H40" s="64"/>
      <c r="I40" s="20"/>
      <c r="J40" s="20"/>
      <c r="K40" s="20"/>
      <c r="L40" s="20"/>
      <c r="M40" s="20"/>
      <c r="N40" s="20"/>
      <c r="O40" s="20"/>
      <c r="P40" s="20"/>
    </row>
    <row r="41" spans="1:16" ht="15.75" thickBot="1">
      <c r="A41" s="108" t="s">
        <v>87</v>
      </c>
      <c r="B41" s="97" t="s">
        <v>71</v>
      </c>
      <c r="C41" s="190">
        <v>60.15</v>
      </c>
      <c r="D41" s="115">
        <v>101.01</v>
      </c>
      <c r="E41" s="133">
        <v>101.01</v>
      </c>
      <c r="F41" s="115">
        <v>101.01</v>
      </c>
      <c r="G41" s="63"/>
      <c r="H41" s="64"/>
      <c r="I41" s="20"/>
      <c r="J41" s="20"/>
      <c r="K41" s="20"/>
      <c r="L41" s="20"/>
      <c r="M41" s="17"/>
      <c r="N41" s="17"/>
      <c r="O41" s="17"/>
      <c r="P41" s="17"/>
    </row>
    <row r="42" spans="1:16" s="25" customFormat="1" ht="30.75" thickBot="1">
      <c r="A42" s="85" t="s">
        <v>62</v>
      </c>
      <c r="B42" s="59" t="s">
        <v>88</v>
      </c>
      <c r="C42" s="191">
        <f t="shared" ref="C42:F42" si="5">C38+C36</f>
        <v>1769.6399999999999</v>
      </c>
      <c r="D42" s="51">
        <f t="shared" si="5"/>
        <v>2840.87</v>
      </c>
      <c r="E42" s="207">
        <f t="shared" si="5"/>
        <v>2840.87</v>
      </c>
      <c r="F42" s="51">
        <f t="shared" si="5"/>
        <v>2840.87</v>
      </c>
      <c r="G42" s="65"/>
      <c r="H42" s="65"/>
      <c r="I42" s="24"/>
      <c r="J42" s="24"/>
      <c r="K42" s="24"/>
      <c r="L42" s="24"/>
      <c r="M42" s="24"/>
      <c r="N42" s="24"/>
      <c r="O42" s="24"/>
      <c r="P42" s="24"/>
    </row>
    <row r="43" spans="1:16" ht="30.75" thickBot="1">
      <c r="A43" s="117">
        <v>7</v>
      </c>
      <c r="B43" s="118" t="s">
        <v>89</v>
      </c>
      <c r="C43" s="119">
        <v>465785.81</v>
      </c>
      <c r="D43" s="120">
        <v>80345.42</v>
      </c>
      <c r="E43" s="208">
        <v>23714.91</v>
      </c>
      <c r="F43" s="120">
        <v>138.12</v>
      </c>
      <c r="G43" s="63"/>
      <c r="H43" s="69"/>
      <c r="I43" s="17"/>
      <c r="J43" s="17"/>
      <c r="K43" s="17"/>
      <c r="L43" s="17"/>
      <c r="M43" s="17"/>
      <c r="N43" s="17"/>
      <c r="O43" s="17"/>
      <c r="P43" s="17"/>
    </row>
    <row r="44" spans="1:16" s="25" customFormat="1" ht="60.75" thickBot="1">
      <c r="A44" s="60" t="s">
        <v>72</v>
      </c>
      <c r="B44" s="61" t="s">
        <v>90</v>
      </c>
      <c r="C44" s="192">
        <v>953.74</v>
      </c>
      <c r="D44" s="52">
        <v>1428.19</v>
      </c>
      <c r="E44" s="209">
        <v>1895.07</v>
      </c>
      <c r="F44" s="52">
        <v>1894.59</v>
      </c>
      <c r="G44" s="65"/>
      <c r="H44" s="66"/>
      <c r="I44" s="27"/>
      <c r="J44" s="27"/>
      <c r="K44" s="27"/>
      <c r="L44" s="27"/>
      <c r="M44" s="20"/>
      <c r="N44" s="20"/>
      <c r="O44" s="20"/>
      <c r="P44" s="20"/>
    </row>
    <row r="45" spans="1:16" ht="30.75" thickBot="1">
      <c r="A45" s="121" t="s">
        <v>91</v>
      </c>
      <c r="B45" s="122" t="s">
        <v>92</v>
      </c>
      <c r="C45" s="123">
        <v>0</v>
      </c>
      <c r="D45" s="124">
        <v>0</v>
      </c>
      <c r="E45" s="210">
        <v>0</v>
      </c>
      <c r="F45" s="124">
        <v>0</v>
      </c>
      <c r="G45" s="70"/>
      <c r="H45" s="70"/>
      <c r="I45" s="28"/>
      <c r="J45" s="28"/>
      <c r="K45" s="28"/>
      <c r="L45" s="29"/>
      <c r="M45" s="28"/>
      <c r="N45" s="28"/>
      <c r="O45" s="28"/>
      <c r="P45" s="28"/>
    </row>
    <row r="46" spans="1:16" ht="30.75" thickBot="1">
      <c r="A46" s="125" t="s">
        <v>93</v>
      </c>
      <c r="B46" s="126" t="s">
        <v>94</v>
      </c>
      <c r="C46" s="193">
        <v>905.66</v>
      </c>
      <c r="D46" s="105">
        <v>1831.01</v>
      </c>
      <c r="E46" s="127">
        <v>1895.07</v>
      </c>
      <c r="F46" s="105">
        <v>1894.59</v>
      </c>
      <c r="G46" s="63"/>
      <c r="H46" s="69"/>
      <c r="I46" s="17"/>
      <c r="J46" s="17"/>
      <c r="K46" s="17"/>
      <c r="L46" s="17"/>
      <c r="M46" s="17"/>
      <c r="N46" s="17"/>
      <c r="O46" s="17"/>
      <c r="P46" s="17"/>
    </row>
    <row r="47" spans="1:16" ht="45.75" thickBot="1">
      <c r="A47" s="128" t="s">
        <v>95</v>
      </c>
      <c r="B47" s="129" t="s">
        <v>96</v>
      </c>
      <c r="C47" s="130">
        <v>1069.77</v>
      </c>
      <c r="D47" s="131">
        <v>1100.8900000000001</v>
      </c>
      <c r="E47" s="211">
        <v>0</v>
      </c>
      <c r="F47" s="131">
        <v>0</v>
      </c>
      <c r="G47" s="71"/>
      <c r="H47" s="69"/>
      <c r="I47" s="17"/>
      <c r="J47" s="17"/>
      <c r="K47" s="17"/>
      <c r="L47" s="17"/>
      <c r="M47" s="17"/>
      <c r="N47" s="17"/>
      <c r="O47" s="17"/>
      <c r="P47" s="17"/>
    </row>
    <row r="48" spans="1:16" ht="60.75" thickBot="1">
      <c r="A48" s="125" t="s">
        <v>97</v>
      </c>
      <c r="B48" s="126" t="s">
        <v>98</v>
      </c>
      <c r="C48" s="194">
        <v>32082.82</v>
      </c>
      <c r="D48" s="115">
        <v>8749.2800000000007</v>
      </c>
      <c r="E48" s="133">
        <v>811.69</v>
      </c>
      <c r="F48" s="115">
        <v>3.11</v>
      </c>
      <c r="G48" s="63"/>
      <c r="H48" s="69"/>
      <c r="I48" s="17"/>
      <c r="J48" s="17"/>
      <c r="K48" s="17"/>
      <c r="L48" s="17"/>
      <c r="M48" s="17"/>
      <c r="N48" s="17"/>
      <c r="O48" s="17"/>
      <c r="P48" s="17"/>
    </row>
    <row r="49" spans="1:16" ht="30.75" thickBot="1">
      <c r="A49" s="125" t="s">
        <v>99</v>
      </c>
      <c r="B49" s="126" t="s">
        <v>100</v>
      </c>
      <c r="C49" s="104">
        <v>0</v>
      </c>
      <c r="D49" s="116">
        <v>0</v>
      </c>
      <c r="E49" s="198">
        <v>0</v>
      </c>
      <c r="F49" s="116">
        <v>0</v>
      </c>
      <c r="G49" s="71"/>
      <c r="H49" s="69"/>
      <c r="I49" s="17"/>
      <c r="J49" s="17"/>
      <c r="K49" s="17"/>
      <c r="L49" s="17"/>
      <c r="M49" s="17"/>
      <c r="N49" s="17"/>
      <c r="O49" s="17"/>
      <c r="P49" s="17"/>
    </row>
    <row r="50" spans="1:16" ht="30.75" thickBot="1">
      <c r="A50" s="125" t="s">
        <v>101</v>
      </c>
      <c r="B50" s="126" t="s">
        <v>102</v>
      </c>
      <c r="C50" s="104">
        <v>22654.9</v>
      </c>
      <c r="D50" s="116">
        <v>3922.11</v>
      </c>
      <c r="E50" s="198">
        <v>811.59</v>
      </c>
      <c r="F50" s="116">
        <v>3.11</v>
      </c>
      <c r="G50" s="71"/>
      <c r="H50" s="69"/>
      <c r="I50" s="17"/>
      <c r="J50" s="17"/>
      <c r="K50" s="17"/>
      <c r="L50" s="17"/>
      <c r="M50" s="17"/>
      <c r="N50" s="17"/>
      <c r="O50" s="17"/>
      <c r="P50" s="17"/>
    </row>
    <row r="51" spans="1:16" ht="52.5" customHeight="1" thickBot="1">
      <c r="A51" s="125" t="s">
        <v>103</v>
      </c>
      <c r="B51" s="126" t="s">
        <v>104</v>
      </c>
      <c r="C51" s="104">
        <v>9428.73</v>
      </c>
      <c r="D51" s="116">
        <v>4827.17</v>
      </c>
      <c r="E51" s="198">
        <v>0</v>
      </c>
      <c r="F51" s="116">
        <v>0</v>
      </c>
      <c r="G51" s="71"/>
      <c r="H51" s="69"/>
      <c r="I51" s="17"/>
      <c r="J51" s="17"/>
      <c r="K51" s="17"/>
      <c r="L51" s="17"/>
      <c r="M51" s="17"/>
      <c r="N51" s="17"/>
      <c r="O51" s="17"/>
      <c r="P51" s="17"/>
    </row>
    <row r="52" spans="1:16" ht="30.75" thickBot="1">
      <c r="A52" s="125" t="s">
        <v>105</v>
      </c>
      <c r="B52" s="126" t="s">
        <v>106</v>
      </c>
      <c r="C52" s="104">
        <v>0</v>
      </c>
      <c r="D52" s="116">
        <v>0</v>
      </c>
      <c r="E52" s="198">
        <v>0</v>
      </c>
      <c r="F52" s="116">
        <v>0</v>
      </c>
      <c r="G52" s="71"/>
      <c r="H52" s="69"/>
      <c r="I52" s="17"/>
      <c r="J52" s="17"/>
      <c r="K52" s="17"/>
      <c r="L52" s="17"/>
      <c r="M52" s="17"/>
      <c r="N52" s="17"/>
      <c r="O52" s="17"/>
      <c r="P52" s="17"/>
    </row>
    <row r="53" spans="1:16" ht="15.75" thickBot="1">
      <c r="A53" s="125" t="s">
        <v>107</v>
      </c>
      <c r="B53" s="126" t="s">
        <v>108</v>
      </c>
      <c r="C53" s="134">
        <v>0</v>
      </c>
      <c r="D53" s="135">
        <v>0</v>
      </c>
      <c r="E53" s="212">
        <v>0</v>
      </c>
      <c r="F53" s="135">
        <v>0</v>
      </c>
      <c r="G53" s="71"/>
      <c r="H53" s="69"/>
      <c r="I53" s="17"/>
      <c r="J53" s="17"/>
      <c r="K53" s="17"/>
      <c r="L53" s="17"/>
      <c r="M53" s="17"/>
      <c r="N53" s="17"/>
      <c r="O53" s="17"/>
      <c r="P53" s="17"/>
    </row>
    <row r="54" spans="1:16" ht="15.75" thickBot="1">
      <c r="A54" s="121" t="s">
        <v>109</v>
      </c>
      <c r="B54" s="122" t="s">
        <v>61</v>
      </c>
      <c r="C54" s="195">
        <v>0</v>
      </c>
      <c r="D54" s="219">
        <v>0</v>
      </c>
      <c r="E54" s="136">
        <v>0</v>
      </c>
      <c r="F54" s="137">
        <v>0</v>
      </c>
      <c r="G54" s="71"/>
      <c r="H54" s="69"/>
      <c r="I54" s="17"/>
      <c r="J54" s="17"/>
      <c r="K54" s="17"/>
      <c r="L54" s="17"/>
      <c r="M54" s="17"/>
      <c r="N54" s="17"/>
      <c r="O54" s="17"/>
      <c r="P54" s="17"/>
    </row>
    <row r="55" spans="1:16" ht="15.75" thickBot="1">
      <c r="A55" s="125" t="s">
        <v>110</v>
      </c>
      <c r="B55" s="112" t="s">
        <v>63</v>
      </c>
      <c r="C55" s="196">
        <v>0</v>
      </c>
      <c r="D55" s="138">
        <v>0</v>
      </c>
      <c r="E55" s="213">
        <v>0</v>
      </c>
      <c r="F55" s="138">
        <v>0</v>
      </c>
      <c r="G55" s="71"/>
      <c r="H55" s="69"/>
      <c r="I55" s="17"/>
      <c r="J55" s="17"/>
      <c r="K55" s="17"/>
      <c r="L55" s="17"/>
      <c r="M55" s="17"/>
      <c r="N55" s="17"/>
      <c r="O55" s="17"/>
      <c r="P55" s="17"/>
    </row>
    <row r="56" spans="1:16" ht="35.25" customHeight="1" thickBot="1">
      <c r="A56" s="139">
        <v>14</v>
      </c>
      <c r="B56" s="140" t="s">
        <v>161</v>
      </c>
      <c r="C56" s="197">
        <f t="shared" ref="C56:F56" si="6">ROUND((C43+C48),2)</f>
        <v>497868.63</v>
      </c>
      <c r="D56" s="220">
        <f t="shared" si="6"/>
        <v>89094.7</v>
      </c>
      <c r="E56" s="141">
        <f t="shared" si="6"/>
        <v>24526.6</v>
      </c>
      <c r="F56" s="142">
        <f t="shared" si="6"/>
        <v>141.22999999999999</v>
      </c>
      <c r="G56" s="63"/>
      <c r="H56" s="90"/>
      <c r="I56" s="29"/>
      <c r="J56" s="29"/>
      <c r="K56" s="29"/>
      <c r="L56" s="29"/>
      <c r="M56" s="17"/>
      <c r="N56" s="17"/>
      <c r="O56" s="17"/>
      <c r="P56" s="17"/>
    </row>
    <row r="57" spans="1:16" ht="15.75" customHeight="1">
      <c r="A57" s="10"/>
      <c r="B57" s="10"/>
      <c r="C57" s="10"/>
      <c r="G57" s="30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.75" customHeight="1">
      <c r="A58" s="11"/>
      <c r="B58" s="39" t="s">
        <v>156</v>
      </c>
      <c r="C58" s="12"/>
      <c r="D58" s="12"/>
      <c r="E58" s="12" t="s">
        <v>157</v>
      </c>
      <c r="F58" s="12"/>
      <c r="G58" s="30"/>
      <c r="H58" s="17"/>
      <c r="I58" s="17"/>
      <c r="J58" s="17"/>
      <c r="K58" s="17"/>
      <c r="L58" s="17"/>
      <c r="M58" s="17"/>
      <c r="N58" s="17"/>
      <c r="O58" s="17"/>
      <c r="P58" s="17"/>
    </row>
    <row r="59" spans="1:16">
      <c r="A59" s="12"/>
      <c r="B59" s="11"/>
      <c r="C59" s="12"/>
      <c r="D59" s="12"/>
      <c r="E59" s="12"/>
      <c r="F59" s="12"/>
      <c r="G59" s="30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29.25" customHeight="1">
      <c r="A60" s="11"/>
      <c r="B60" s="11" t="s">
        <v>75</v>
      </c>
      <c r="C60" s="12"/>
      <c r="D60" s="12"/>
      <c r="E60" s="12" t="s">
        <v>76</v>
      </c>
      <c r="F60" s="12"/>
    </row>
    <row r="61" spans="1:16">
      <c r="A61" s="10"/>
      <c r="B61" s="10"/>
    </row>
    <row r="64" spans="1:16">
      <c r="B64" s="31"/>
      <c r="C64" s="31"/>
      <c r="D64" s="31"/>
      <c r="E64" s="31"/>
      <c r="F64" s="31"/>
    </row>
    <row r="65" spans="2:6" ht="15.75" customHeight="1">
      <c r="B65" s="31"/>
      <c r="C65" s="9"/>
      <c r="D65" s="9"/>
      <c r="E65" s="9"/>
      <c r="F65" s="9"/>
    </row>
    <row r="66" spans="2:6" ht="10.5" customHeight="1">
      <c r="B66" s="31"/>
      <c r="C66" s="9"/>
      <c r="D66" s="9"/>
      <c r="E66" s="9"/>
      <c r="F66" s="9"/>
    </row>
    <row r="67" spans="2:6">
      <c r="B67" s="31"/>
      <c r="C67" s="9"/>
      <c r="D67" s="9"/>
      <c r="E67" s="9"/>
      <c r="F67" s="9"/>
    </row>
    <row r="68" spans="2:6">
      <c r="B68" s="31"/>
      <c r="C68" s="9"/>
      <c r="D68" s="9"/>
      <c r="E68" s="9"/>
      <c r="F68" s="9"/>
    </row>
    <row r="69" spans="2:6">
      <c r="B69" s="31"/>
      <c r="C69" s="9"/>
      <c r="D69" s="9"/>
      <c r="E69" s="9"/>
      <c r="F69" s="9"/>
    </row>
    <row r="70" spans="2:6">
      <c r="B70" s="31"/>
      <c r="C70" s="9"/>
      <c r="D70" s="9"/>
      <c r="E70" s="9"/>
      <c r="F70" s="9"/>
    </row>
    <row r="71" spans="2:6">
      <c r="B71" s="31"/>
      <c r="C71" s="9"/>
      <c r="D71" s="9"/>
      <c r="E71" s="9"/>
      <c r="F71" s="9"/>
    </row>
    <row r="72" spans="2:6">
      <c r="B72" s="31"/>
      <c r="C72" s="31"/>
      <c r="D72" s="31"/>
      <c r="E72" s="31"/>
      <c r="F72" s="31"/>
    </row>
    <row r="73" spans="2:6">
      <c r="B73" s="31"/>
      <c r="C73" s="31"/>
      <c r="D73" s="31"/>
      <c r="E73" s="31"/>
      <c r="F73" s="31"/>
    </row>
    <row r="74" spans="2:6">
      <c r="B74" s="31"/>
      <c r="C74" s="31"/>
      <c r="D74" s="31"/>
      <c r="E74" s="31"/>
      <c r="F74" s="31"/>
    </row>
    <row r="75" spans="2:6">
      <c r="B75" s="31"/>
      <c r="C75" s="31"/>
      <c r="D75" s="31"/>
      <c r="E75" s="31"/>
      <c r="F75" s="31"/>
    </row>
  </sheetData>
  <mergeCells count="6">
    <mergeCell ref="I18:K18"/>
    <mergeCell ref="A7:F7"/>
    <mergeCell ref="A8:F8"/>
    <mergeCell ref="A12:A13"/>
    <mergeCell ref="B12:B13"/>
    <mergeCell ref="C12:F12"/>
  </mergeCells>
  <printOptions horizontalCentered="1"/>
  <pageMargins left="0.25" right="0.25" top="0.75" bottom="0.75" header="0.3" footer="0.3"/>
  <pageSetup paperSize="9" scale="87" fitToHeight="0" orientation="portrait" r:id="rId1"/>
  <rowBreaks count="1" manualBreakCount="1">
    <brk id="60" max="8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B1" zoomScale="80" zoomScaleNormal="80" workbookViewId="0">
      <selection activeCell="D4" sqref="D4:E4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16384" width="9.140625" style="1"/>
  </cols>
  <sheetData>
    <row r="1" spans="1:7">
      <c r="A1" s="12"/>
      <c r="B1" s="12"/>
      <c r="C1" s="12"/>
      <c r="D1" s="36" t="s">
        <v>111</v>
      </c>
      <c r="E1" s="37"/>
      <c r="F1" s="37"/>
      <c r="G1" s="2"/>
    </row>
    <row r="2" spans="1:7">
      <c r="A2" s="12"/>
      <c r="B2" s="12"/>
      <c r="C2" s="12"/>
      <c r="D2" s="36" t="s">
        <v>1</v>
      </c>
      <c r="E2" s="37"/>
      <c r="F2" s="37"/>
      <c r="G2" s="2"/>
    </row>
    <row r="3" spans="1:7">
      <c r="A3" s="12"/>
      <c r="B3" s="12"/>
      <c r="C3" s="12"/>
      <c r="D3" s="36" t="s">
        <v>2</v>
      </c>
      <c r="E3" s="37"/>
      <c r="F3" s="37"/>
      <c r="G3" s="2"/>
    </row>
    <row r="4" spans="1:7">
      <c r="A4" s="12"/>
      <c r="B4" s="12"/>
      <c r="C4" s="12"/>
      <c r="D4" s="36" t="s">
        <v>162</v>
      </c>
      <c r="E4" s="37"/>
      <c r="F4" s="37"/>
      <c r="G4" s="2"/>
    </row>
    <row r="5" spans="1:7" ht="16.5" customHeight="1">
      <c r="A5" s="225" t="s">
        <v>152</v>
      </c>
      <c r="B5" s="225"/>
      <c r="C5" s="225"/>
      <c r="D5" s="225"/>
      <c r="E5" s="225"/>
      <c r="F5" s="225"/>
    </row>
    <row r="6" spans="1:7" ht="14.25" customHeight="1">
      <c r="A6" s="226" t="s">
        <v>4</v>
      </c>
      <c r="B6" s="226"/>
      <c r="C6" s="226"/>
      <c r="D6" s="226"/>
      <c r="E6" s="226"/>
      <c r="F6" s="226"/>
    </row>
    <row r="7" spans="1:7" ht="7.5" hidden="1" customHeight="1"/>
    <row r="8" spans="1:7" ht="12.75" customHeight="1" thickBot="1"/>
    <row r="9" spans="1:7" ht="6" hidden="1" customHeight="1" thickBot="1"/>
    <row r="10" spans="1:7" ht="15.75" customHeight="1" thickBot="1">
      <c r="A10" s="234" t="s">
        <v>5</v>
      </c>
      <c r="B10" s="236" t="s">
        <v>6</v>
      </c>
      <c r="C10" s="238" t="s">
        <v>143</v>
      </c>
      <c r="D10" s="239"/>
      <c r="E10" s="239"/>
      <c r="F10" s="240"/>
    </row>
    <row r="11" spans="1:7" ht="60.75" customHeight="1" thickBot="1">
      <c r="A11" s="235"/>
      <c r="B11" s="237"/>
      <c r="C11" s="5" t="s">
        <v>153</v>
      </c>
      <c r="D11" s="5" t="s">
        <v>7</v>
      </c>
      <c r="E11" s="94" t="s">
        <v>8</v>
      </c>
      <c r="F11" s="95" t="s">
        <v>9</v>
      </c>
    </row>
    <row r="12" spans="1:7" ht="15.75" thickBot="1">
      <c r="A12" s="86">
        <v>1</v>
      </c>
      <c r="B12" s="5">
        <v>2</v>
      </c>
      <c r="C12" s="5">
        <v>3</v>
      </c>
      <c r="D12" s="5">
        <v>4</v>
      </c>
      <c r="E12" s="5">
        <v>5</v>
      </c>
      <c r="F12" s="96">
        <v>6</v>
      </c>
    </row>
    <row r="13" spans="1:7" ht="51.75" customHeight="1" thickBot="1">
      <c r="A13" s="72"/>
      <c r="B13" s="54" t="s">
        <v>141</v>
      </c>
      <c r="C13" s="40">
        <f>ROUND((C33+C34+C35+C36+C38+C39+C40),2)</f>
        <v>503.53</v>
      </c>
      <c r="D13" s="40">
        <f>ROUND((D33+D34+D35+D36+D38+D39+D40),2)</f>
        <v>650.07000000000005</v>
      </c>
      <c r="E13" s="40">
        <f>ROUND((E33+E34+E35+E36+E38+E39+E40),2)</f>
        <v>627.35</v>
      </c>
      <c r="F13" s="73">
        <f t="shared" ref="F13" si="0">ROUND((F33+F34+F35+F36+F38+F39+F40),2)</f>
        <v>627.9</v>
      </c>
    </row>
    <row r="14" spans="1:7" ht="24.75" customHeight="1" thickBot="1">
      <c r="A14" s="78">
        <v>1</v>
      </c>
      <c r="B14" s="55" t="s">
        <v>17</v>
      </c>
      <c r="C14" s="44">
        <f>C15+C19+C20+C24</f>
        <v>147.94</v>
      </c>
      <c r="D14" s="44">
        <f t="shared" ref="D14:F14" si="1">D15+D19+D20+D24</f>
        <v>147.94</v>
      </c>
      <c r="E14" s="44">
        <f t="shared" si="1"/>
        <v>147.94</v>
      </c>
      <c r="F14" s="74">
        <f t="shared" si="1"/>
        <v>147.94</v>
      </c>
    </row>
    <row r="15" spans="1:7" ht="15.75" thickBot="1">
      <c r="A15" s="108" t="s">
        <v>18</v>
      </c>
      <c r="B15" s="55" t="s">
        <v>19</v>
      </c>
      <c r="C15" s="44">
        <f>SUM(C16:C18)</f>
        <v>63.19</v>
      </c>
      <c r="D15" s="44">
        <f t="shared" ref="D15:F15" si="2">SUM(D16:D18)</f>
        <v>63.19</v>
      </c>
      <c r="E15" s="44">
        <f t="shared" si="2"/>
        <v>63.19</v>
      </c>
      <c r="F15" s="74">
        <f t="shared" si="2"/>
        <v>63.19</v>
      </c>
    </row>
    <row r="16" spans="1:7" ht="30.75" thickBot="1">
      <c r="A16" s="108" t="s">
        <v>20</v>
      </c>
      <c r="B16" s="97" t="s">
        <v>29</v>
      </c>
      <c r="C16" s="47">
        <v>45.45</v>
      </c>
      <c r="D16" s="47">
        <v>45.45</v>
      </c>
      <c r="E16" s="47">
        <v>45.45</v>
      </c>
      <c r="F16" s="87">
        <v>45.45</v>
      </c>
    </row>
    <row r="17" spans="1:6" ht="31.5" customHeight="1" thickBot="1">
      <c r="A17" s="108" t="s">
        <v>22</v>
      </c>
      <c r="B17" s="97" t="s">
        <v>31</v>
      </c>
      <c r="C17" s="47">
        <v>7.55</v>
      </c>
      <c r="D17" s="47">
        <v>7.55</v>
      </c>
      <c r="E17" s="47">
        <v>7.55</v>
      </c>
      <c r="F17" s="87">
        <v>7.55</v>
      </c>
    </row>
    <row r="18" spans="1:6" ht="30" customHeight="1" thickBot="1">
      <c r="A18" s="108" t="s">
        <v>24</v>
      </c>
      <c r="B18" s="97" t="s">
        <v>33</v>
      </c>
      <c r="C18" s="47">
        <v>10.19</v>
      </c>
      <c r="D18" s="47">
        <v>10.19</v>
      </c>
      <c r="E18" s="47">
        <v>10.19</v>
      </c>
      <c r="F18" s="87">
        <v>10.19</v>
      </c>
    </row>
    <row r="19" spans="1:6" ht="15.75" thickBot="1">
      <c r="A19" s="75" t="s">
        <v>34</v>
      </c>
      <c r="B19" s="56" t="s">
        <v>35</v>
      </c>
      <c r="C19" s="40">
        <v>51.89</v>
      </c>
      <c r="D19" s="40">
        <v>51.89</v>
      </c>
      <c r="E19" s="40">
        <v>51.89</v>
      </c>
      <c r="F19" s="73">
        <v>51.89</v>
      </c>
    </row>
    <row r="20" spans="1:6" ht="15.75" thickBot="1">
      <c r="A20" s="108" t="s">
        <v>36</v>
      </c>
      <c r="B20" s="55" t="s">
        <v>37</v>
      </c>
      <c r="C20" s="44">
        <f>SUM(C21:C23)</f>
        <v>30.47</v>
      </c>
      <c r="D20" s="44">
        <f t="shared" ref="D20:F20" si="3">SUM(D21:D23)</f>
        <v>30.47</v>
      </c>
      <c r="E20" s="44">
        <f t="shared" si="3"/>
        <v>30.47</v>
      </c>
      <c r="F20" s="74">
        <f t="shared" si="3"/>
        <v>30.47</v>
      </c>
    </row>
    <row r="21" spans="1:6" ht="15.75" thickBot="1">
      <c r="A21" s="108" t="s">
        <v>38</v>
      </c>
      <c r="B21" s="97" t="s">
        <v>39</v>
      </c>
      <c r="C21" s="47">
        <v>11.42</v>
      </c>
      <c r="D21" s="47">
        <v>11.42</v>
      </c>
      <c r="E21" s="47">
        <v>11.42</v>
      </c>
      <c r="F21" s="87">
        <v>11.42</v>
      </c>
    </row>
    <row r="22" spans="1:6" ht="16.5" customHeight="1" thickBot="1">
      <c r="A22" s="108" t="s">
        <v>40</v>
      </c>
      <c r="B22" s="97" t="s">
        <v>41</v>
      </c>
      <c r="C22" s="47">
        <v>17.41</v>
      </c>
      <c r="D22" s="47">
        <v>17.41</v>
      </c>
      <c r="E22" s="47">
        <v>17.41</v>
      </c>
      <c r="F22" s="87">
        <v>17.41</v>
      </c>
    </row>
    <row r="23" spans="1:6" ht="15.75" thickBot="1">
      <c r="A23" s="108" t="s">
        <v>42</v>
      </c>
      <c r="B23" s="97" t="s">
        <v>43</v>
      </c>
      <c r="C23" s="47">
        <v>1.64</v>
      </c>
      <c r="D23" s="47">
        <v>1.64</v>
      </c>
      <c r="E23" s="47">
        <v>1.64</v>
      </c>
      <c r="F23" s="87">
        <v>1.64</v>
      </c>
    </row>
    <row r="24" spans="1:6" ht="15.75" thickBot="1">
      <c r="A24" s="108" t="s">
        <v>44</v>
      </c>
      <c r="B24" s="55" t="s">
        <v>45</v>
      </c>
      <c r="C24" s="44">
        <f t="shared" ref="C24" si="4">SUM(C25:C27)</f>
        <v>2.39</v>
      </c>
      <c r="D24" s="44">
        <f>SUM(D25:D27)</f>
        <v>2.39</v>
      </c>
      <c r="E24" s="44">
        <f>SUM(E25:E27)</f>
        <v>2.39</v>
      </c>
      <c r="F24" s="74">
        <f>SUM(F25:F27)</f>
        <v>2.39</v>
      </c>
    </row>
    <row r="25" spans="1:6" ht="18" customHeight="1" thickBot="1">
      <c r="A25" s="108" t="s">
        <v>46</v>
      </c>
      <c r="B25" s="97" t="s">
        <v>47</v>
      </c>
      <c r="C25" s="47">
        <v>1.91</v>
      </c>
      <c r="D25" s="47">
        <v>1.91</v>
      </c>
      <c r="E25" s="47">
        <v>1.91</v>
      </c>
      <c r="F25" s="87">
        <v>1.91</v>
      </c>
    </row>
    <row r="26" spans="1:6" ht="15.75" thickBot="1">
      <c r="A26" s="108" t="s">
        <v>48</v>
      </c>
      <c r="B26" s="97" t="s">
        <v>39</v>
      </c>
      <c r="C26" s="47">
        <v>0.42</v>
      </c>
      <c r="D26" s="47">
        <v>0.42</v>
      </c>
      <c r="E26" s="47">
        <v>0.42</v>
      </c>
      <c r="F26" s="87">
        <v>0.42</v>
      </c>
    </row>
    <row r="27" spans="1:6" ht="15" customHeight="1" thickBot="1">
      <c r="A27" s="108" t="s">
        <v>49</v>
      </c>
      <c r="B27" s="97" t="s">
        <v>50</v>
      </c>
      <c r="C27" s="47">
        <v>0.06</v>
      </c>
      <c r="D27" s="47">
        <v>0.06</v>
      </c>
      <c r="E27" s="47">
        <v>0.06</v>
      </c>
      <c r="F27" s="87">
        <v>0.06</v>
      </c>
    </row>
    <row r="28" spans="1:6" ht="24" customHeight="1" thickBot="1">
      <c r="A28" s="77" t="s">
        <v>51</v>
      </c>
      <c r="B28" s="55" t="s">
        <v>52</v>
      </c>
      <c r="C28" s="45">
        <f t="shared" ref="C28" si="5">SUM(C29:C31)</f>
        <v>3.44</v>
      </c>
      <c r="D28" s="45">
        <f>SUM(D29:D31)</f>
        <v>3.44</v>
      </c>
      <c r="E28" s="45">
        <f>SUM(E29:E31)</f>
        <v>3.44</v>
      </c>
      <c r="F28" s="79">
        <f>SUM(F29:F31)</f>
        <v>3.44</v>
      </c>
    </row>
    <row r="29" spans="1:6" ht="21" customHeight="1" thickBot="1">
      <c r="A29" s="108" t="s">
        <v>53</v>
      </c>
      <c r="B29" s="97" t="s">
        <v>47</v>
      </c>
      <c r="C29" s="47">
        <v>2.7</v>
      </c>
      <c r="D29" s="47">
        <v>2.7</v>
      </c>
      <c r="E29" s="47">
        <v>2.7</v>
      </c>
      <c r="F29" s="87">
        <v>2.7</v>
      </c>
    </row>
    <row r="30" spans="1:6" ht="15.75" thickBot="1">
      <c r="A30" s="108" t="s">
        <v>54</v>
      </c>
      <c r="B30" s="97" t="s">
        <v>39</v>
      </c>
      <c r="C30" s="47">
        <v>0.59</v>
      </c>
      <c r="D30" s="47">
        <v>0.59</v>
      </c>
      <c r="E30" s="47">
        <v>0.59</v>
      </c>
      <c r="F30" s="87">
        <v>0.59</v>
      </c>
    </row>
    <row r="31" spans="1:6" ht="15.75" thickBot="1">
      <c r="A31" s="108" t="s">
        <v>55</v>
      </c>
      <c r="B31" s="97" t="s">
        <v>50</v>
      </c>
      <c r="C31" s="47">
        <v>0.15</v>
      </c>
      <c r="D31" s="47">
        <v>0.15</v>
      </c>
      <c r="E31" s="47">
        <v>0.15</v>
      </c>
      <c r="F31" s="87">
        <v>0.15</v>
      </c>
    </row>
    <row r="32" spans="1:6" ht="15.75" thickBot="1">
      <c r="A32" s="77" t="s">
        <v>56</v>
      </c>
      <c r="B32" s="55" t="s">
        <v>57</v>
      </c>
      <c r="C32" s="45">
        <v>0</v>
      </c>
      <c r="D32" s="45">
        <v>0</v>
      </c>
      <c r="E32" s="45">
        <v>0</v>
      </c>
      <c r="F32" s="79">
        <v>0</v>
      </c>
    </row>
    <row r="33" spans="1:8" ht="30.75" customHeight="1" thickBot="1">
      <c r="A33" s="77" t="s">
        <v>58</v>
      </c>
      <c r="B33" s="55" t="s">
        <v>112</v>
      </c>
      <c r="C33" s="45">
        <f t="shared" ref="C33" si="6">C14+C28</f>
        <v>151.38</v>
      </c>
      <c r="D33" s="45">
        <f>D14+D28</f>
        <v>151.38</v>
      </c>
      <c r="E33" s="45">
        <f>E14+E28</f>
        <v>151.38</v>
      </c>
      <c r="F33" s="79">
        <f>F14+F28</f>
        <v>151.38</v>
      </c>
    </row>
    <row r="34" spans="1:8" s="32" customFormat="1" ht="45.75" thickBot="1">
      <c r="A34" s="77" t="s">
        <v>60</v>
      </c>
      <c r="B34" s="55" t="s">
        <v>113</v>
      </c>
      <c r="C34" s="45">
        <v>345.73</v>
      </c>
      <c r="D34" s="45">
        <v>492.27</v>
      </c>
      <c r="E34" s="45">
        <v>469.55</v>
      </c>
      <c r="F34" s="74">
        <v>470.1</v>
      </c>
    </row>
    <row r="35" spans="1:8" ht="43.5" customHeight="1" thickBot="1">
      <c r="A35" s="77" t="s">
        <v>62</v>
      </c>
      <c r="B35" s="55" t="s">
        <v>114</v>
      </c>
      <c r="C35" s="45">
        <v>0</v>
      </c>
      <c r="D35" s="45">
        <v>0</v>
      </c>
      <c r="E35" s="45">
        <v>0</v>
      </c>
      <c r="F35" s="79">
        <v>0</v>
      </c>
    </row>
    <row r="36" spans="1:8" ht="22.5" customHeight="1" thickBot="1">
      <c r="A36" s="108" t="s">
        <v>64</v>
      </c>
      <c r="B36" s="97" t="s">
        <v>59</v>
      </c>
      <c r="C36" s="143">
        <v>0</v>
      </c>
      <c r="D36" s="143">
        <v>0</v>
      </c>
      <c r="E36" s="143">
        <v>0</v>
      </c>
      <c r="F36" s="144">
        <v>0</v>
      </c>
    </row>
    <row r="37" spans="1:8" ht="19.5" customHeight="1" thickBot="1">
      <c r="A37" s="75" t="s">
        <v>72</v>
      </c>
      <c r="B37" s="55" t="s">
        <v>83</v>
      </c>
      <c r="C37" s="40">
        <f t="shared" ref="C37:F37" si="7">C34+C33</f>
        <v>497.11</v>
      </c>
      <c r="D37" s="44">
        <f t="shared" si="7"/>
        <v>643.65</v>
      </c>
      <c r="E37" s="44">
        <f t="shared" si="7"/>
        <v>620.93000000000006</v>
      </c>
      <c r="F37" s="74">
        <f t="shared" si="7"/>
        <v>621.48</v>
      </c>
    </row>
    <row r="38" spans="1:8" ht="15.75" thickBot="1">
      <c r="A38" s="108" t="s">
        <v>97</v>
      </c>
      <c r="B38" s="126" t="s">
        <v>61</v>
      </c>
      <c r="C38" s="143">
        <v>0</v>
      </c>
      <c r="D38" s="143">
        <v>0</v>
      </c>
      <c r="E38" s="143">
        <v>0</v>
      </c>
      <c r="F38" s="144">
        <v>0</v>
      </c>
    </row>
    <row r="39" spans="1:8" ht="15.75" thickBot="1">
      <c r="A39" s="108" t="s">
        <v>105</v>
      </c>
      <c r="B39" s="145" t="s">
        <v>63</v>
      </c>
      <c r="C39" s="143">
        <v>0</v>
      </c>
      <c r="D39" s="143">
        <v>0</v>
      </c>
      <c r="E39" s="143">
        <v>0</v>
      </c>
      <c r="F39" s="144">
        <v>0</v>
      </c>
    </row>
    <row r="40" spans="1:8" s="33" customFormat="1" ht="30.75" customHeight="1" thickBot="1">
      <c r="A40" s="77" t="s">
        <v>107</v>
      </c>
      <c r="B40" s="55" t="s">
        <v>115</v>
      </c>
      <c r="C40" s="44">
        <f t="shared" ref="C40:F40" si="8">SUM(C41:C43)</f>
        <v>6.42</v>
      </c>
      <c r="D40" s="44">
        <f t="shared" si="8"/>
        <v>6.42</v>
      </c>
      <c r="E40" s="44">
        <f t="shared" si="8"/>
        <v>6.42</v>
      </c>
      <c r="F40" s="74">
        <f t="shared" si="8"/>
        <v>6.42</v>
      </c>
    </row>
    <row r="41" spans="1:8" ht="15.75" thickBot="1">
      <c r="A41" s="108" t="s">
        <v>138</v>
      </c>
      <c r="B41" s="97" t="s">
        <v>67</v>
      </c>
      <c r="C41" s="47">
        <v>1.1599999999999999</v>
      </c>
      <c r="D41" s="47">
        <v>1.1599999999999999</v>
      </c>
      <c r="E41" s="47">
        <v>1.1599999999999999</v>
      </c>
      <c r="F41" s="87">
        <v>1.1599999999999999</v>
      </c>
    </row>
    <row r="42" spans="1:8" ht="30.75" thickBot="1">
      <c r="A42" s="108" t="s">
        <v>139</v>
      </c>
      <c r="B42" s="97" t="s">
        <v>69</v>
      </c>
      <c r="C42" s="47">
        <v>0</v>
      </c>
      <c r="D42" s="47">
        <v>0</v>
      </c>
      <c r="E42" s="47">
        <v>0</v>
      </c>
      <c r="F42" s="87">
        <v>0</v>
      </c>
    </row>
    <row r="43" spans="1:8" ht="15.75" thickBot="1">
      <c r="A43" s="108" t="s">
        <v>140</v>
      </c>
      <c r="B43" s="97" t="s">
        <v>71</v>
      </c>
      <c r="C43" s="47">
        <v>5.26</v>
      </c>
      <c r="D43" s="47">
        <v>5.26</v>
      </c>
      <c r="E43" s="47">
        <v>5.26</v>
      </c>
      <c r="F43" s="87">
        <v>5.26</v>
      </c>
    </row>
    <row r="44" spans="1:8" ht="35.25" customHeight="1" thickBot="1">
      <c r="A44" s="146">
        <v>12</v>
      </c>
      <c r="B44" s="147" t="s">
        <v>116</v>
      </c>
      <c r="C44" s="148">
        <v>414425.58</v>
      </c>
      <c r="D44" s="148">
        <v>75365.11</v>
      </c>
      <c r="E44" s="148">
        <v>21014.560000000001</v>
      </c>
      <c r="F44" s="149">
        <v>121.04</v>
      </c>
      <c r="H44" s="88"/>
    </row>
    <row r="45" spans="1:8" ht="49.5" hidden="1" customHeight="1">
      <c r="A45" s="10"/>
      <c r="B45" s="11"/>
      <c r="C45" s="11"/>
      <c r="D45" s="12"/>
      <c r="E45" s="12"/>
      <c r="F45" s="12"/>
    </row>
    <row r="46" spans="1:8">
      <c r="A46" s="12"/>
      <c r="B46" s="92" t="s">
        <v>156</v>
      </c>
      <c r="C46" s="93"/>
      <c r="D46" s="93"/>
      <c r="E46" s="93" t="s">
        <v>157</v>
      </c>
      <c r="F46" s="93"/>
      <c r="G46" s="9"/>
    </row>
    <row r="47" spans="1:8" ht="30">
      <c r="A47" s="10"/>
      <c r="B47" s="10" t="s">
        <v>75</v>
      </c>
      <c r="E47" s="1" t="s">
        <v>76</v>
      </c>
    </row>
    <row r="48" spans="1:8">
      <c r="C48" s="10"/>
    </row>
  </sheetData>
  <mergeCells count="5">
    <mergeCell ref="A5:F5"/>
    <mergeCell ref="A6:F6"/>
    <mergeCell ref="A10:A11"/>
    <mergeCell ref="B10:B11"/>
    <mergeCell ref="C10:F10"/>
  </mergeCells>
  <printOptions horizontalCentered="1"/>
  <pageMargins left="0.25" right="0.25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zoomScaleSheetLayoutView="80" workbookViewId="0">
      <selection activeCell="D4" sqref="D4:E4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7" width="6.5703125" style="1" customWidth="1"/>
    <col min="8" max="8" width="10.140625" style="1" bestFit="1" customWidth="1"/>
    <col min="9" max="16384" width="9.140625" style="1"/>
  </cols>
  <sheetData>
    <row r="1" spans="1:10">
      <c r="D1" s="36" t="s">
        <v>117</v>
      </c>
      <c r="E1" s="37"/>
      <c r="F1" s="37"/>
      <c r="G1" s="2"/>
    </row>
    <row r="2" spans="1:10">
      <c r="D2" s="36" t="s">
        <v>1</v>
      </c>
      <c r="E2" s="37"/>
      <c r="F2" s="37"/>
      <c r="G2" s="2"/>
    </row>
    <row r="3" spans="1:10">
      <c r="D3" s="36" t="s">
        <v>2</v>
      </c>
      <c r="E3" s="37"/>
      <c r="F3" s="37"/>
      <c r="G3" s="2"/>
    </row>
    <row r="4" spans="1:10">
      <c r="D4" s="36" t="s">
        <v>162</v>
      </c>
      <c r="E4" s="37"/>
      <c r="F4" s="37"/>
      <c r="G4" s="2"/>
    </row>
    <row r="5" spans="1:10">
      <c r="D5" s="36"/>
      <c r="E5" s="37"/>
      <c r="F5" s="37"/>
      <c r="G5" s="2"/>
    </row>
    <row r="6" spans="1:10">
      <c r="D6" s="36"/>
      <c r="E6" s="37"/>
      <c r="F6" s="37"/>
      <c r="G6" s="2"/>
    </row>
    <row r="7" spans="1:10">
      <c r="A7" s="226" t="s">
        <v>118</v>
      </c>
      <c r="B7" s="226"/>
      <c r="C7" s="226"/>
      <c r="D7" s="226"/>
      <c r="E7" s="226"/>
      <c r="F7" s="226"/>
    </row>
    <row r="8" spans="1:10" ht="14.25" customHeight="1">
      <c r="A8" s="226" t="s">
        <v>4</v>
      </c>
      <c r="B8" s="226"/>
      <c r="C8" s="226"/>
      <c r="D8" s="226"/>
      <c r="E8" s="226"/>
      <c r="F8" s="226"/>
    </row>
    <row r="9" spans="1:10" ht="7.5" hidden="1" customHeight="1"/>
    <row r="11" spans="1:10" ht="6" customHeight="1" thickBot="1"/>
    <row r="12" spans="1:10" ht="15.75" customHeight="1" thickBot="1">
      <c r="A12" s="234" t="s">
        <v>5</v>
      </c>
      <c r="B12" s="236" t="s">
        <v>6</v>
      </c>
      <c r="C12" s="150"/>
      <c r="D12" s="241" t="s">
        <v>143</v>
      </c>
      <c r="E12" s="241"/>
      <c r="F12" s="240"/>
    </row>
    <row r="13" spans="1:10" ht="60.75" customHeight="1" thickBot="1">
      <c r="A13" s="235"/>
      <c r="B13" s="237"/>
      <c r="C13" s="5" t="s">
        <v>153</v>
      </c>
      <c r="D13" s="5" t="s">
        <v>7</v>
      </c>
      <c r="E13" s="94" t="s">
        <v>8</v>
      </c>
      <c r="F13" s="95" t="s">
        <v>9</v>
      </c>
    </row>
    <row r="14" spans="1:10" ht="15.75" thickBot="1">
      <c r="A14" s="86">
        <v>1</v>
      </c>
      <c r="B14" s="5">
        <v>2</v>
      </c>
      <c r="C14" s="5">
        <v>3</v>
      </c>
      <c r="D14" s="5">
        <v>4</v>
      </c>
      <c r="E14" s="5">
        <v>5</v>
      </c>
      <c r="F14" s="96">
        <v>6</v>
      </c>
    </row>
    <row r="15" spans="1:10" ht="51.75" customHeight="1" thickBot="1">
      <c r="A15" s="72"/>
      <c r="B15" s="54" t="s">
        <v>146</v>
      </c>
      <c r="C15" s="40">
        <f>ROUND((C16+C27+C31+C32+C34+C35+C36),2)</f>
        <v>7.46</v>
      </c>
      <c r="D15" s="40">
        <f>ROUND((D16+D27+D31+D32+D34+D35+D36),2)</f>
        <v>7.46</v>
      </c>
      <c r="E15" s="40">
        <f t="shared" ref="E15:F15" si="0">ROUND((E16+E27+E31+E32+E34+E35+E36),2)</f>
        <v>7.46</v>
      </c>
      <c r="F15" s="73">
        <f t="shared" si="0"/>
        <v>7.46</v>
      </c>
      <c r="H15" s="19"/>
      <c r="I15" s="30"/>
      <c r="J15" s="19"/>
    </row>
    <row r="16" spans="1:10" ht="14.25" customHeight="1" thickBot="1">
      <c r="A16" s="106">
        <v>1</v>
      </c>
      <c r="B16" s="55" t="s">
        <v>17</v>
      </c>
      <c r="C16" s="44">
        <f>SUM(C17:C19)+C23</f>
        <v>7.03</v>
      </c>
      <c r="D16" s="44">
        <f>SUM(D17:D19)+D23</f>
        <v>7.03</v>
      </c>
      <c r="E16" s="44">
        <f>SUM(E17:E19)+E23</f>
        <v>7.03</v>
      </c>
      <c r="F16" s="74">
        <f>SUM(F17:F19)+F23</f>
        <v>7.03</v>
      </c>
      <c r="I16" s="9">
        <v>5.2759</v>
      </c>
    </row>
    <row r="17" spans="1:9" ht="15.75" thickBot="1">
      <c r="A17" s="108" t="s">
        <v>18</v>
      </c>
      <c r="B17" s="55" t="s">
        <v>119</v>
      </c>
      <c r="C17" s="41">
        <v>0.12</v>
      </c>
      <c r="D17" s="41">
        <v>0.12</v>
      </c>
      <c r="E17" s="41">
        <v>0.12</v>
      </c>
      <c r="F17" s="41">
        <v>0.12</v>
      </c>
      <c r="I17" s="9"/>
    </row>
    <row r="18" spans="1:9" ht="15.75" thickBot="1">
      <c r="A18" s="75" t="s">
        <v>34</v>
      </c>
      <c r="B18" s="56" t="s">
        <v>35</v>
      </c>
      <c r="C18" s="42">
        <v>5.56</v>
      </c>
      <c r="D18" s="42">
        <v>5.56</v>
      </c>
      <c r="E18" s="42">
        <v>5.56</v>
      </c>
      <c r="F18" s="76">
        <v>5.56</v>
      </c>
      <c r="I18" s="9"/>
    </row>
    <row r="19" spans="1:9" ht="15.75" thickBot="1">
      <c r="A19" s="108" t="s">
        <v>36</v>
      </c>
      <c r="B19" s="55" t="s">
        <v>37</v>
      </c>
      <c r="C19" s="44">
        <v>1.24</v>
      </c>
      <c r="D19" s="44">
        <v>1.24</v>
      </c>
      <c r="E19" s="44">
        <v>1.24</v>
      </c>
      <c r="F19" s="74">
        <v>1.24</v>
      </c>
      <c r="I19" s="9">
        <v>0.92769999999999997</v>
      </c>
    </row>
    <row r="20" spans="1:9" ht="15.75" thickBot="1">
      <c r="A20" s="108" t="s">
        <v>38</v>
      </c>
      <c r="B20" s="97" t="s">
        <v>39</v>
      </c>
      <c r="C20" s="43">
        <v>1.22</v>
      </c>
      <c r="D20" s="43">
        <v>1.22</v>
      </c>
      <c r="E20" s="43">
        <v>1.22</v>
      </c>
      <c r="F20" s="43">
        <v>1.22</v>
      </c>
      <c r="I20" s="9"/>
    </row>
    <row r="21" spans="1:9" ht="18.75" customHeight="1" thickBot="1">
      <c r="A21" s="108" t="s">
        <v>40</v>
      </c>
      <c r="B21" s="97" t="s">
        <v>41</v>
      </c>
      <c r="C21" s="43">
        <v>0</v>
      </c>
      <c r="D21" s="43">
        <v>0</v>
      </c>
      <c r="E21" s="43">
        <v>0</v>
      </c>
      <c r="F21" s="43">
        <v>0</v>
      </c>
      <c r="I21" s="9"/>
    </row>
    <row r="22" spans="1:9" ht="15.75" thickBot="1">
      <c r="A22" s="108" t="s">
        <v>42</v>
      </c>
      <c r="B22" s="97" t="s">
        <v>43</v>
      </c>
      <c r="C22" s="43">
        <v>0.02</v>
      </c>
      <c r="D22" s="43">
        <v>0.02</v>
      </c>
      <c r="E22" s="43">
        <v>0.02</v>
      </c>
      <c r="F22" s="43">
        <v>0.02</v>
      </c>
      <c r="I22" s="9"/>
    </row>
    <row r="23" spans="1:9" ht="15.75" thickBot="1">
      <c r="A23" s="108" t="s">
        <v>44</v>
      </c>
      <c r="B23" s="55" t="s">
        <v>45</v>
      </c>
      <c r="C23" s="44">
        <f t="shared" ref="C23" si="1">SUM(C24:C26)</f>
        <v>0.11</v>
      </c>
      <c r="D23" s="44">
        <f>SUM(D24:D26)</f>
        <v>0.11</v>
      </c>
      <c r="E23" s="44">
        <f>SUM(E24:E26)</f>
        <v>0.11</v>
      </c>
      <c r="F23" s="74">
        <f>SUM(F24:F26)</f>
        <v>0.11</v>
      </c>
      <c r="I23" s="9"/>
    </row>
    <row r="24" spans="1:9" ht="18.75" customHeight="1" thickBot="1">
      <c r="A24" s="108" t="s">
        <v>46</v>
      </c>
      <c r="B24" s="97" t="s">
        <v>47</v>
      </c>
      <c r="C24" s="43">
        <v>0.09</v>
      </c>
      <c r="D24" s="43">
        <v>0.09</v>
      </c>
      <c r="E24" s="43">
        <v>0.09</v>
      </c>
      <c r="F24" s="98">
        <v>0.09</v>
      </c>
      <c r="I24" s="9"/>
    </row>
    <row r="25" spans="1:9" ht="15.75" thickBot="1">
      <c r="A25" s="108" t="s">
        <v>48</v>
      </c>
      <c r="B25" s="97" t="s">
        <v>39</v>
      </c>
      <c r="C25" s="43">
        <v>0.02</v>
      </c>
      <c r="D25" s="43">
        <v>0.02</v>
      </c>
      <c r="E25" s="43">
        <v>0.02</v>
      </c>
      <c r="F25" s="98">
        <v>0.02</v>
      </c>
      <c r="I25" s="9"/>
    </row>
    <row r="26" spans="1:9" ht="22.5" customHeight="1" thickBot="1">
      <c r="A26" s="108" t="s">
        <v>144</v>
      </c>
      <c r="B26" s="97" t="s">
        <v>50</v>
      </c>
      <c r="C26" s="43">
        <v>0</v>
      </c>
      <c r="D26" s="43">
        <v>0</v>
      </c>
      <c r="E26" s="43">
        <v>0</v>
      </c>
      <c r="F26" s="98">
        <v>0</v>
      </c>
      <c r="I26" s="9"/>
    </row>
    <row r="27" spans="1:9" ht="17.25" customHeight="1" thickBot="1">
      <c r="A27" s="108" t="s">
        <v>51</v>
      </c>
      <c r="B27" s="55" t="s">
        <v>52</v>
      </c>
      <c r="C27" s="44">
        <f>SUM(C28:C31)</f>
        <v>0.17</v>
      </c>
      <c r="D27" s="44">
        <f>SUM(D28:D31)</f>
        <v>0.17</v>
      </c>
      <c r="E27" s="44">
        <f>SUM(E28:E31)</f>
        <v>0.17</v>
      </c>
      <c r="F27" s="74">
        <f>SUM(F28:F31)</f>
        <v>0.17</v>
      </c>
      <c r="I27" s="9">
        <v>0.1042</v>
      </c>
    </row>
    <row r="28" spans="1:9" ht="16.5" customHeight="1" thickBot="1">
      <c r="A28" s="108" t="s">
        <v>53</v>
      </c>
      <c r="B28" s="97" t="s">
        <v>47</v>
      </c>
      <c r="C28" s="43">
        <v>0.13</v>
      </c>
      <c r="D28" s="43">
        <v>0.13</v>
      </c>
      <c r="E28" s="43">
        <v>0.13</v>
      </c>
      <c r="F28" s="98">
        <v>0.13</v>
      </c>
      <c r="I28" s="9"/>
    </row>
    <row r="29" spans="1:9" ht="15.75" thickBot="1">
      <c r="A29" s="108" t="s">
        <v>54</v>
      </c>
      <c r="B29" s="97" t="s">
        <v>39</v>
      </c>
      <c r="C29" s="43">
        <v>0.03</v>
      </c>
      <c r="D29" s="43">
        <v>0.03</v>
      </c>
      <c r="E29" s="43">
        <v>0.03</v>
      </c>
      <c r="F29" s="98">
        <v>0.03</v>
      </c>
      <c r="I29" s="9">
        <v>1.7600000000000001E-2</v>
      </c>
    </row>
    <row r="30" spans="1:9" ht="15.75" thickBot="1">
      <c r="A30" s="108" t="s">
        <v>145</v>
      </c>
      <c r="B30" s="97" t="s">
        <v>50</v>
      </c>
      <c r="C30" s="43">
        <v>0.01</v>
      </c>
      <c r="D30" s="43">
        <v>0.01</v>
      </c>
      <c r="E30" s="43">
        <v>0.01</v>
      </c>
      <c r="F30" s="43">
        <v>0.01</v>
      </c>
      <c r="I30" s="9">
        <v>5.8999999999999999E-3</v>
      </c>
    </row>
    <row r="31" spans="1:9" ht="15.75" thickBot="1">
      <c r="A31" s="77" t="s">
        <v>56</v>
      </c>
      <c r="B31" s="55" t="s">
        <v>57</v>
      </c>
      <c r="C31" s="44">
        <v>0</v>
      </c>
      <c r="D31" s="44">
        <v>0</v>
      </c>
      <c r="E31" s="44">
        <v>0</v>
      </c>
      <c r="F31" s="74">
        <v>0</v>
      </c>
      <c r="I31" s="9"/>
    </row>
    <row r="32" spans="1:9" ht="15.75" thickBot="1">
      <c r="A32" s="108" t="s">
        <v>58</v>
      </c>
      <c r="B32" s="97" t="s">
        <v>59</v>
      </c>
      <c r="C32" s="43">
        <v>0</v>
      </c>
      <c r="D32" s="43">
        <v>0</v>
      </c>
      <c r="E32" s="43">
        <v>0</v>
      </c>
      <c r="F32" s="98">
        <v>0</v>
      </c>
      <c r="I32" s="9"/>
    </row>
    <row r="33" spans="1:9" ht="15.75" thickBot="1">
      <c r="A33" s="75" t="s">
        <v>60</v>
      </c>
      <c r="B33" s="55" t="s">
        <v>83</v>
      </c>
      <c r="C33" s="44">
        <f t="shared" ref="C33" si="2">C27+C16+C31</f>
        <v>7.2</v>
      </c>
      <c r="D33" s="44">
        <f>D27+D16+D31</f>
        <v>7.2</v>
      </c>
      <c r="E33" s="44">
        <f>E27+E16+E31</f>
        <v>7.2</v>
      </c>
      <c r="F33" s="74">
        <f>F27+F16+F31</f>
        <v>7.2</v>
      </c>
      <c r="I33" s="9"/>
    </row>
    <row r="34" spans="1:9" ht="15.75" thickBot="1">
      <c r="A34" s="108" t="s">
        <v>62</v>
      </c>
      <c r="B34" s="126" t="s">
        <v>61</v>
      </c>
      <c r="C34" s="43">
        <v>0</v>
      </c>
      <c r="D34" s="43">
        <v>0</v>
      </c>
      <c r="E34" s="43">
        <v>0</v>
      </c>
      <c r="F34" s="98">
        <v>0</v>
      </c>
      <c r="I34" s="9"/>
    </row>
    <row r="35" spans="1:9" ht="15.75" thickBot="1">
      <c r="A35" s="108" t="s">
        <v>64</v>
      </c>
      <c r="B35" s="145" t="s">
        <v>63</v>
      </c>
      <c r="C35" s="43">
        <v>0</v>
      </c>
      <c r="D35" s="43">
        <v>0</v>
      </c>
      <c r="E35" s="43">
        <v>0</v>
      </c>
      <c r="F35" s="98">
        <v>0</v>
      </c>
      <c r="I35" s="9"/>
    </row>
    <row r="36" spans="1:9" ht="30.75" thickBot="1">
      <c r="A36" s="77" t="s">
        <v>72</v>
      </c>
      <c r="B36" s="55" t="s">
        <v>120</v>
      </c>
      <c r="C36" s="44">
        <f>SUM(C37:C39)</f>
        <v>0.26</v>
      </c>
      <c r="D36" s="44">
        <f>SUM(D37:D39)</f>
        <v>0.26</v>
      </c>
      <c r="E36" s="44">
        <f>SUM(E37:E39)</f>
        <v>0.26</v>
      </c>
      <c r="F36" s="74">
        <f>SUM(F37:F39)</f>
        <v>0.26</v>
      </c>
      <c r="I36" s="9">
        <v>0.26240000000000002</v>
      </c>
    </row>
    <row r="37" spans="1:9" ht="15.75" thickBot="1">
      <c r="A37" s="108" t="s">
        <v>91</v>
      </c>
      <c r="B37" s="97" t="s">
        <v>67</v>
      </c>
      <c r="C37" s="43">
        <v>0.05</v>
      </c>
      <c r="D37" s="43">
        <v>0.05</v>
      </c>
      <c r="E37" s="43">
        <v>0.05</v>
      </c>
      <c r="F37" s="43">
        <v>0.05</v>
      </c>
      <c r="I37" s="9"/>
    </row>
    <row r="38" spans="1:9" ht="30.75" thickBot="1">
      <c r="A38" s="108" t="s">
        <v>93</v>
      </c>
      <c r="B38" s="97" t="s">
        <v>69</v>
      </c>
      <c r="C38" s="43">
        <v>0</v>
      </c>
      <c r="D38" s="43">
        <v>0</v>
      </c>
      <c r="E38" s="43">
        <v>0</v>
      </c>
      <c r="F38" s="43">
        <v>0</v>
      </c>
      <c r="I38" s="9"/>
    </row>
    <row r="39" spans="1:9" ht="15.75" thickBot="1">
      <c r="A39" s="108" t="s">
        <v>95</v>
      </c>
      <c r="B39" s="97" t="s">
        <v>71</v>
      </c>
      <c r="C39" s="43">
        <v>0.21</v>
      </c>
      <c r="D39" s="43">
        <v>0.21</v>
      </c>
      <c r="E39" s="43">
        <v>0.21</v>
      </c>
      <c r="F39" s="43">
        <v>0.21</v>
      </c>
      <c r="H39" s="88"/>
      <c r="I39" s="9">
        <v>0.2152</v>
      </c>
    </row>
    <row r="40" spans="1:9" ht="35.25" customHeight="1" thickBot="1">
      <c r="A40" s="151">
        <v>9</v>
      </c>
      <c r="B40" s="152" t="s">
        <v>116</v>
      </c>
      <c r="C40" s="148">
        <v>414425.58</v>
      </c>
      <c r="D40" s="148">
        <v>75365.11</v>
      </c>
      <c r="E40" s="148">
        <v>21014.560000000001</v>
      </c>
      <c r="F40" s="149">
        <v>121.04</v>
      </c>
      <c r="H40" s="89"/>
      <c r="I40" s="9"/>
    </row>
    <row r="41" spans="1:9" ht="15.75" customHeight="1">
      <c r="A41" s="11"/>
      <c r="B41" s="38"/>
      <c r="C41" s="38"/>
      <c r="D41" s="9"/>
      <c r="E41" s="9"/>
      <c r="F41" s="9"/>
      <c r="G41" s="12"/>
    </row>
    <row r="42" spans="1:9" ht="49.5" hidden="1" customHeight="1">
      <c r="A42" s="11"/>
      <c r="B42" s="38"/>
      <c r="C42" s="38"/>
      <c r="D42" s="9"/>
      <c r="E42" s="9"/>
      <c r="F42" s="9"/>
      <c r="G42" s="12"/>
    </row>
    <row r="43" spans="1:9">
      <c r="A43" s="12"/>
      <c r="B43" s="39"/>
      <c r="C43" s="12"/>
      <c r="D43" s="12"/>
      <c r="E43" s="12"/>
      <c r="F43" s="12"/>
      <c r="G43" s="12"/>
    </row>
    <row r="44" spans="1:9">
      <c r="A44" s="11"/>
      <c r="B44" s="39" t="s">
        <v>156</v>
      </c>
      <c r="C44" s="12"/>
      <c r="D44" s="12"/>
      <c r="E44" s="12" t="s">
        <v>157</v>
      </c>
      <c r="F44" s="12"/>
      <c r="G44" s="12"/>
    </row>
    <row r="45" spans="1:9">
      <c r="A45" s="11"/>
      <c r="B45" s="11"/>
      <c r="C45" s="12"/>
      <c r="D45" s="12"/>
      <c r="E45" s="12"/>
      <c r="F45" s="12"/>
      <c r="G45" s="12"/>
    </row>
    <row r="46" spans="1:9" ht="30">
      <c r="B46" s="10" t="s">
        <v>75</v>
      </c>
      <c r="E46" s="1" t="s">
        <v>76</v>
      </c>
    </row>
  </sheetData>
  <mergeCells count="5">
    <mergeCell ref="A7:F7"/>
    <mergeCell ref="A8:F8"/>
    <mergeCell ref="A12:A13"/>
    <mergeCell ref="B12:B13"/>
    <mergeCell ref="D12:F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0" zoomScaleNormal="80" workbookViewId="0">
      <selection activeCell="E4" sqref="E4:F4"/>
    </sheetView>
  </sheetViews>
  <sheetFormatPr defaultRowHeight="15"/>
  <cols>
    <col min="1" max="1" width="5.28515625" style="1" customWidth="1"/>
    <col min="2" max="2" width="44.7109375" style="1" customWidth="1"/>
    <col min="3" max="6" width="15.7109375" style="1" customWidth="1"/>
    <col min="7" max="16384" width="9.140625" style="1"/>
  </cols>
  <sheetData>
    <row r="1" spans="1:8">
      <c r="A1" s="2"/>
      <c r="B1" s="2"/>
      <c r="C1" s="2"/>
      <c r="D1" s="37"/>
      <c r="E1" s="36" t="s">
        <v>136</v>
      </c>
      <c r="F1" s="37"/>
      <c r="G1" s="2"/>
      <c r="H1" s="2"/>
    </row>
    <row r="2" spans="1:8">
      <c r="A2" s="2"/>
      <c r="B2" s="2"/>
      <c r="C2" s="2"/>
      <c r="D2" s="37"/>
      <c r="E2" s="36" t="s">
        <v>1</v>
      </c>
      <c r="F2" s="37"/>
      <c r="G2" s="2"/>
      <c r="H2" s="2"/>
    </row>
    <row r="3" spans="1:8">
      <c r="A3" s="2"/>
      <c r="B3" s="2"/>
      <c r="C3" s="2"/>
      <c r="D3" s="37"/>
      <c r="E3" s="36" t="s">
        <v>2</v>
      </c>
      <c r="F3" s="37"/>
      <c r="G3" s="2"/>
      <c r="H3" s="2"/>
    </row>
    <row r="4" spans="1:8">
      <c r="A4" s="2"/>
      <c r="B4" s="2"/>
      <c r="C4" s="2"/>
      <c r="D4" s="37"/>
      <c r="E4" s="36" t="s">
        <v>162</v>
      </c>
      <c r="F4" s="37"/>
      <c r="G4" s="2"/>
      <c r="H4" s="2"/>
    </row>
    <row r="5" spans="1:8" ht="27.75" customHeight="1">
      <c r="A5" s="254" t="s">
        <v>121</v>
      </c>
      <c r="B5" s="254"/>
      <c r="C5" s="254"/>
      <c r="D5" s="254"/>
      <c r="E5" s="254"/>
      <c r="F5" s="2"/>
      <c r="G5" s="2"/>
    </row>
    <row r="6" spans="1:8">
      <c r="A6" s="226" t="s">
        <v>4</v>
      </c>
      <c r="B6" s="226"/>
      <c r="C6" s="226"/>
      <c r="D6" s="226"/>
      <c r="E6" s="226"/>
      <c r="F6" s="35"/>
      <c r="G6" s="2"/>
    </row>
    <row r="7" spans="1:8">
      <c r="A7" s="2"/>
      <c r="B7" s="2"/>
      <c r="C7" s="2"/>
      <c r="D7" s="2"/>
      <c r="E7" s="2"/>
      <c r="F7" s="2"/>
      <c r="G7" s="2"/>
    </row>
    <row r="8" spans="1:8" ht="15.75" thickBot="1">
      <c r="A8" s="2"/>
      <c r="B8" s="2"/>
      <c r="C8" s="2"/>
      <c r="D8" s="2"/>
      <c r="E8" s="2"/>
      <c r="F8" s="2"/>
      <c r="G8" s="2"/>
    </row>
    <row r="9" spans="1:8" ht="15" customHeight="1" thickBot="1">
      <c r="A9" s="255" t="s">
        <v>5</v>
      </c>
      <c r="B9" s="258" t="s">
        <v>6</v>
      </c>
      <c r="C9" s="251" t="s">
        <v>137</v>
      </c>
      <c r="D9" s="252"/>
      <c r="E9" s="252"/>
      <c r="F9" s="253"/>
      <c r="G9" s="2"/>
    </row>
    <row r="10" spans="1:8" ht="14.45" customHeight="1">
      <c r="A10" s="256"/>
      <c r="B10" s="259"/>
      <c r="C10" s="245" t="s">
        <v>153</v>
      </c>
      <c r="D10" s="245" t="s">
        <v>7</v>
      </c>
      <c r="E10" s="245" t="s">
        <v>8</v>
      </c>
      <c r="F10" s="242" t="s">
        <v>155</v>
      </c>
      <c r="G10" s="2"/>
    </row>
    <row r="11" spans="1:8">
      <c r="A11" s="256"/>
      <c r="B11" s="259"/>
      <c r="C11" s="246"/>
      <c r="D11" s="246"/>
      <c r="E11" s="246"/>
      <c r="F11" s="243"/>
      <c r="G11" s="2"/>
    </row>
    <row r="12" spans="1:8" ht="25.5" customHeight="1" thickBot="1">
      <c r="A12" s="257"/>
      <c r="B12" s="260"/>
      <c r="C12" s="247"/>
      <c r="D12" s="247"/>
      <c r="E12" s="247"/>
      <c r="F12" s="244"/>
      <c r="G12" s="2"/>
    </row>
    <row r="13" spans="1:8" ht="15.75" thickBot="1">
      <c r="A13" s="169">
        <v>1</v>
      </c>
      <c r="B13" s="170">
        <v>2</v>
      </c>
      <c r="C13" s="171">
        <v>3</v>
      </c>
      <c r="D13" s="171">
        <v>4</v>
      </c>
      <c r="E13" s="171">
        <v>5</v>
      </c>
      <c r="F13" s="172">
        <v>6</v>
      </c>
      <c r="G13" s="2"/>
    </row>
    <row r="14" spans="1:8" ht="32.25" customHeight="1" thickBot="1">
      <c r="A14" s="173" t="s">
        <v>10</v>
      </c>
      <c r="B14" s="174" t="s">
        <v>158</v>
      </c>
      <c r="C14" s="153">
        <f>C24</f>
        <v>147.46799999999999</v>
      </c>
      <c r="D14" s="153">
        <f>D24</f>
        <v>207.792</v>
      </c>
      <c r="E14" s="153">
        <f>E24</f>
        <v>212.364</v>
      </c>
      <c r="F14" s="154">
        <f>F24</f>
        <v>210</v>
      </c>
      <c r="G14" s="2"/>
    </row>
    <row r="15" spans="1:8" ht="15" customHeight="1">
      <c r="A15" s="175" t="s">
        <v>15</v>
      </c>
      <c r="B15" s="248" t="s">
        <v>122</v>
      </c>
      <c r="C15" s="249"/>
      <c r="D15" s="249"/>
      <c r="E15" s="249"/>
      <c r="F15" s="250"/>
      <c r="G15" s="2"/>
    </row>
    <row r="16" spans="1:8" ht="36" customHeight="1">
      <c r="A16" s="176">
        <v>1</v>
      </c>
      <c r="B16" s="177" t="s">
        <v>123</v>
      </c>
      <c r="C16" s="155">
        <f>C17+C18</f>
        <v>122.89</v>
      </c>
      <c r="D16" s="155">
        <f t="shared" ref="D16" si="0">D17+D18</f>
        <v>173.16</v>
      </c>
      <c r="E16" s="155">
        <f>E17+E18</f>
        <v>176.97</v>
      </c>
      <c r="F16" s="156">
        <f>F17+F18</f>
        <v>175</v>
      </c>
      <c r="G16" s="2"/>
    </row>
    <row r="17" spans="1:7" ht="24.6" customHeight="1">
      <c r="A17" s="178" t="s">
        <v>124</v>
      </c>
      <c r="B17" s="179" t="s">
        <v>125</v>
      </c>
      <c r="C17" s="180">
        <v>99.12</v>
      </c>
      <c r="D17" s="180">
        <v>149.26</v>
      </c>
      <c r="E17" s="180">
        <v>153.01</v>
      </c>
      <c r="F17" s="181">
        <v>151.25</v>
      </c>
      <c r="G17" s="2"/>
    </row>
    <row r="18" spans="1:7" ht="31.15" customHeight="1">
      <c r="A18" s="182" t="s">
        <v>126</v>
      </c>
      <c r="B18" s="179" t="s">
        <v>127</v>
      </c>
      <c r="C18" s="180">
        <v>23.77</v>
      </c>
      <c r="D18" s="180">
        <v>23.9</v>
      </c>
      <c r="E18" s="180">
        <v>23.96</v>
      </c>
      <c r="F18" s="181">
        <v>23.75</v>
      </c>
      <c r="G18" s="2"/>
    </row>
    <row r="19" spans="1:7" ht="29.45" customHeight="1">
      <c r="A19" s="176">
        <v>2</v>
      </c>
      <c r="B19" s="157" t="s">
        <v>128</v>
      </c>
      <c r="C19" s="155">
        <f t="shared" ref="C19:F19" si="1">C20+C21+C22</f>
        <v>0</v>
      </c>
      <c r="D19" s="155">
        <f t="shared" si="1"/>
        <v>0</v>
      </c>
      <c r="E19" s="155">
        <f t="shared" si="1"/>
        <v>0</v>
      </c>
      <c r="F19" s="156">
        <f t="shared" si="1"/>
        <v>0</v>
      </c>
      <c r="G19" s="2"/>
    </row>
    <row r="20" spans="1:7" ht="20.45" customHeight="1">
      <c r="A20" s="182" t="s">
        <v>129</v>
      </c>
      <c r="B20" s="158" t="s">
        <v>67</v>
      </c>
      <c r="C20" s="159">
        <v>0</v>
      </c>
      <c r="D20" s="159">
        <v>0</v>
      </c>
      <c r="E20" s="159">
        <v>0</v>
      </c>
      <c r="F20" s="160">
        <v>0</v>
      </c>
      <c r="G20" s="2"/>
    </row>
    <row r="21" spans="1:7" ht="27.6" customHeight="1">
      <c r="A21" s="182" t="s">
        <v>130</v>
      </c>
      <c r="B21" s="158" t="s">
        <v>69</v>
      </c>
      <c r="C21" s="159">
        <v>0</v>
      </c>
      <c r="D21" s="159">
        <v>0</v>
      </c>
      <c r="E21" s="159">
        <v>0</v>
      </c>
      <c r="F21" s="160">
        <v>0</v>
      </c>
      <c r="G21" s="2"/>
    </row>
    <row r="22" spans="1:7">
      <c r="A22" s="182" t="s">
        <v>131</v>
      </c>
      <c r="B22" s="183" t="s">
        <v>71</v>
      </c>
      <c r="C22" s="159">
        <v>0</v>
      </c>
      <c r="D22" s="159">
        <v>0</v>
      </c>
      <c r="E22" s="159">
        <v>0</v>
      </c>
      <c r="F22" s="160">
        <v>0</v>
      </c>
      <c r="G22" s="2"/>
    </row>
    <row r="23" spans="1:7" ht="28.5" customHeight="1">
      <c r="A23" s="161">
        <v>3</v>
      </c>
      <c r="B23" s="157" t="s">
        <v>159</v>
      </c>
      <c r="C23" s="162">
        <f>C16+C19</f>
        <v>122.89</v>
      </c>
      <c r="D23" s="162">
        <f t="shared" ref="D23:F23" si="2">D16+D19</f>
        <v>173.16</v>
      </c>
      <c r="E23" s="162">
        <f t="shared" si="2"/>
        <v>176.97</v>
      </c>
      <c r="F23" s="163">
        <f t="shared" si="2"/>
        <v>175</v>
      </c>
      <c r="G23" s="2"/>
    </row>
    <row r="24" spans="1:7" ht="31.9" customHeight="1">
      <c r="A24" s="182">
        <v>4</v>
      </c>
      <c r="B24" s="158" t="s">
        <v>160</v>
      </c>
      <c r="C24" s="164">
        <f>C23*1.2</f>
        <v>147.46799999999999</v>
      </c>
      <c r="D24" s="164">
        <f>D23*1.2</f>
        <v>207.792</v>
      </c>
      <c r="E24" s="164">
        <f>E23*1.2</f>
        <v>212.364</v>
      </c>
      <c r="F24" s="165">
        <f>F23*1.2</f>
        <v>210</v>
      </c>
      <c r="G24" s="2"/>
    </row>
    <row r="25" spans="1:7" ht="21" customHeight="1">
      <c r="A25" s="182" t="s">
        <v>132</v>
      </c>
      <c r="B25" s="158" t="s">
        <v>133</v>
      </c>
      <c r="C25" s="164">
        <f>60.59*1.2</f>
        <v>72.707999999999998</v>
      </c>
      <c r="D25" s="164">
        <f>108.16*1.2</f>
        <v>129.792</v>
      </c>
      <c r="E25" s="164">
        <f>112.93*1.2-0.01</f>
        <v>135.506</v>
      </c>
      <c r="F25" s="165">
        <f>111.8*1.2</f>
        <v>134.16</v>
      </c>
      <c r="G25" s="2"/>
    </row>
    <row r="26" spans="1:7" ht="35.25" customHeight="1" thickBot="1">
      <c r="A26" s="184" t="s">
        <v>134</v>
      </c>
      <c r="B26" s="166" t="s">
        <v>135</v>
      </c>
      <c r="C26" s="167">
        <f>C24-C25</f>
        <v>74.759999999999991</v>
      </c>
      <c r="D26" s="167">
        <f t="shared" ref="D26:F26" si="3">D24-D25</f>
        <v>78</v>
      </c>
      <c r="E26" s="167">
        <f>E24-E25-0.01</f>
        <v>76.847999999999999</v>
      </c>
      <c r="F26" s="168">
        <f t="shared" si="3"/>
        <v>75.84</v>
      </c>
      <c r="G26" s="2"/>
    </row>
    <row r="27" spans="1:7">
      <c r="B27" s="12"/>
      <c r="C27" s="12"/>
      <c r="D27" s="12"/>
      <c r="E27" s="12"/>
      <c r="F27" s="12"/>
    </row>
    <row r="28" spans="1:7">
      <c r="A28" s="34"/>
      <c r="B28" s="39" t="s">
        <v>156</v>
      </c>
      <c r="C28" s="39"/>
      <c r="D28" s="12"/>
      <c r="E28" s="12" t="s">
        <v>157</v>
      </c>
      <c r="F28" s="12"/>
    </row>
    <row r="29" spans="1:7">
      <c r="A29" s="34"/>
      <c r="B29" s="11"/>
      <c r="C29" s="11"/>
      <c r="D29" s="12"/>
      <c r="E29" s="12"/>
    </row>
    <row r="30" spans="1:7" ht="30">
      <c r="A30" s="34"/>
      <c r="B30" s="11" t="s">
        <v>75</v>
      </c>
      <c r="C30" s="11"/>
      <c r="D30" s="12"/>
      <c r="E30" s="12" t="s">
        <v>76</v>
      </c>
    </row>
    <row r="31" spans="1:7">
      <c r="A31" s="34"/>
      <c r="B31" s="34"/>
      <c r="C31" s="34"/>
      <c r="E31" s="33"/>
    </row>
  </sheetData>
  <mergeCells count="10">
    <mergeCell ref="F10:F12"/>
    <mergeCell ref="C10:C12"/>
    <mergeCell ref="B15:F15"/>
    <mergeCell ref="C9:F9"/>
    <mergeCell ref="A5:E5"/>
    <mergeCell ref="A6:E6"/>
    <mergeCell ref="A9:A12"/>
    <mergeCell ref="B9:B12"/>
    <mergeCell ref="D10:D12"/>
    <mergeCell ref="E10:E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Виробництво!Область_друку</vt:lpstr>
      <vt:lpstr>Постачання!Область_друку</vt:lpstr>
      <vt:lpstr>'Теплова енергія'!Область_друку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Отрощенко Сергій Володимирович</cp:lastModifiedBy>
  <cp:lastPrinted>2026-02-11T08:27:55Z</cp:lastPrinted>
  <dcterms:created xsi:type="dcterms:W3CDTF">2021-08-30T22:30:20Z</dcterms:created>
  <dcterms:modified xsi:type="dcterms:W3CDTF">2026-03-03T15:15:27Z</dcterms:modified>
</cp:coreProperties>
</file>