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5\09.10.2025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Sheet1!$A$1:$I$50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D39" i="1"/>
  <c r="E19" i="1"/>
  <c r="H13" i="1"/>
  <c r="H11" i="1"/>
  <c r="F12" i="1"/>
  <c r="H12" i="1" s="1"/>
  <c r="F11" i="1"/>
  <c r="H19" i="1" l="1"/>
  <c r="F42" i="1" l="1"/>
  <c r="E30" i="1" l="1"/>
  <c r="E39" i="1" l="1"/>
  <c r="E40" i="1"/>
  <c r="E41" i="1"/>
  <c r="L30" i="1"/>
  <c r="F30" i="1"/>
  <c r="J30" i="1"/>
  <c r="F40" i="1" l="1"/>
  <c r="F39" i="1"/>
  <c r="M30" i="1"/>
  <c r="K30" i="1"/>
  <c r="G30" i="1" l="1"/>
  <c r="H41" i="1"/>
  <c r="H30" i="1"/>
  <c r="G40" i="1" l="1"/>
  <c r="G39" i="1"/>
  <c r="G42" i="1"/>
  <c r="D42" i="1"/>
  <c r="D40" i="1" s="1"/>
  <c r="C42" i="1"/>
  <c r="H38" i="1"/>
  <c r="H37" i="1"/>
  <c r="H36" i="1"/>
  <c r="H35" i="1"/>
  <c r="H34" i="1"/>
  <c r="H33" i="1"/>
  <c r="C32" i="1"/>
  <c r="H29" i="1"/>
  <c r="C28" i="1"/>
  <c r="H27" i="1"/>
  <c r="H26" i="1"/>
  <c r="H25" i="1"/>
  <c r="H24" i="1"/>
  <c r="H23" i="1"/>
  <c r="H22" i="1"/>
  <c r="H21" i="1"/>
  <c r="C18" i="1"/>
  <c r="H18" i="1" s="1"/>
  <c r="H17" i="1"/>
  <c r="C15" i="1"/>
  <c r="H15" i="1" s="1"/>
  <c r="H14" i="1"/>
  <c r="C10" i="1"/>
  <c r="C39" i="1" s="1"/>
  <c r="C40" i="1" s="1"/>
  <c r="H42" i="1" l="1"/>
  <c r="H10" i="1"/>
  <c r="H28" i="1"/>
  <c r="H20" i="1"/>
  <c r="H32" i="1"/>
  <c r="H39" i="1" l="1"/>
  <c r="H40" i="1" s="1"/>
</calcChain>
</file>

<file path=xl/comments1.xml><?xml version="1.0" encoding="utf-8"?>
<comments xmlns="http://schemas.openxmlformats.org/spreadsheetml/2006/main">
  <authors>
    <author>User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+93,808-економія карм
елюка</t>
        </r>
      </text>
    </comment>
    <comment ref="E4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93,808-економія Кармелюка
</t>
        </r>
      </text>
    </comment>
  </commentList>
</comments>
</file>

<file path=xl/sharedStrings.xml><?xml version="1.0" encoding="utf-8"?>
<sst xmlns="http://schemas.openxmlformats.org/spreadsheetml/2006/main" count="109" uniqueCount="86">
  <si>
    <t xml:space="preserve">   </t>
  </si>
  <si>
    <t xml:space="preserve">ЗАХОДИ з виконання </t>
  </si>
  <si>
    <t xml:space="preserve">Програми підтримки і розвитку Комунального підприємства по будівництву та експлуатації </t>
  </si>
  <si>
    <t>доріг  Хмельницької міської ради на 2023-2027 роки</t>
  </si>
  <si>
    <t>тис.грн.</t>
  </si>
  <si>
    <t>№ з/п</t>
  </si>
  <si>
    <t>Зміст заходу Програми*</t>
  </si>
  <si>
    <t>Термін виконання</t>
  </si>
  <si>
    <t>Джерело фінансування</t>
  </si>
  <si>
    <t>2023 рік</t>
  </si>
  <si>
    <t>2024 рік</t>
  </si>
  <si>
    <t>2025 рік</t>
  </si>
  <si>
    <t>2026 рік</t>
  </si>
  <si>
    <t>2027 рік</t>
  </si>
  <si>
    <t xml:space="preserve"> Разом на 2023-2027 роки</t>
  </si>
  <si>
    <t>1.</t>
  </si>
  <si>
    <t>Придбання спеціалізованої техніки , а самє:</t>
  </si>
  <si>
    <t>1.1.</t>
  </si>
  <si>
    <t xml:space="preserve">тандемного  дорожнього котка з задніми незалежними гумовими вальцями (2 од.) </t>
  </si>
  <si>
    <t>Кошти бюджету Хмельницької міської територіальної громади</t>
  </si>
  <si>
    <t>1.2.</t>
  </si>
  <si>
    <t>1.3.</t>
  </si>
  <si>
    <r>
      <t>1.4</t>
    </r>
    <r>
      <rPr>
        <i/>
        <sz val="9"/>
        <rFont val="Times New Roman"/>
        <family val="1"/>
        <charset val="204"/>
      </rPr>
      <t xml:space="preserve">. </t>
    </r>
  </si>
  <si>
    <t>вантажного автомобіля з дубль кабіною, бортовою платформою та краном маніпулятором (1 од.)</t>
  </si>
  <si>
    <t>1.5.</t>
  </si>
  <si>
    <t>1.6.</t>
  </si>
  <si>
    <t>автомобілів самоскидів, вантажопідйомністю понад 18,5 т з навісним обладнанням (3 од.)</t>
  </si>
  <si>
    <r>
      <t>1.7</t>
    </r>
    <r>
      <rPr>
        <i/>
        <sz val="9"/>
        <rFont val="Times New Roman"/>
        <family val="1"/>
        <charset val="204"/>
      </rPr>
      <t>.</t>
    </r>
  </si>
  <si>
    <t>автомобілів самоскидів вантажопідйомністю від 4 до 6 т з навісним обладнанням (10 од.)</t>
  </si>
  <si>
    <t>1.8.</t>
  </si>
  <si>
    <t>автомобіля спеціалізованого з дубль кабіною та фургоном для перевезення людей та обладнання ( 1 од.)</t>
  </si>
  <si>
    <t>1.9.</t>
  </si>
  <si>
    <t>причіпу тракторного, вакуумного, дорожн0-прибирального, колісного (1од.)</t>
  </si>
  <si>
    <t>1.10.</t>
  </si>
  <si>
    <t>дизельного компресору (1од.)</t>
  </si>
  <si>
    <t>1.11.</t>
  </si>
  <si>
    <t>причіпу для перевезення спецтехніки (1од.)</t>
  </si>
  <si>
    <t>1.12.</t>
  </si>
  <si>
    <t>мобільних побутових вагончиків (3 од.)</t>
  </si>
  <si>
    <t>1.13.</t>
  </si>
  <si>
    <t>вагончиків побутових (2,4*3*2,6) (5од.)</t>
  </si>
  <si>
    <t>1.14.</t>
  </si>
  <si>
    <t xml:space="preserve"> мотопомпи для брудної води  (1од.)</t>
  </si>
  <si>
    <t>1.16.</t>
  </si>
  <si>
    <t>іншої спеціалізованої техніки та обладнання</t>
  </si>
  <si>
    <t>термос-бункер (1 шт)</t>
  </si>
  <si>
    <t>2.</t>
  </si>
  <si>
    <t>Капітальний ремонт - улаштування закритих водостоків через вул.Геологів, проїзд Козловського в м.Хмельницькому</t>
  </si>
  <si>
    <t>3.</t>
  </si>
  <si>
    <t xml:space="preserve">Будівництво дощоприймача на колекторі зливової каналізації за адресою вул. Кармелюка, 5-А в м. Хмельницькому. </t>
  </si>
  <si>
    <t>4.</t>
  </si>
  <si>
    <t>Виконання договірних зобов'язань передбачених договором фінансового лізингу та договором купівлі-продажу спеціалізованої техніки</t>
  </si>
  <si>
    <t>5.</t>
  </si>
  <si>
    <t>Поточний ремонт цеху підсобного виробництва -  придбання сучасного обладнання для лабораторії</t>
  </si>
  <si>
    <t>Власні кошти підприємства</t>
  </si>
  <si>
    <t>6.</t>
  </si>
  <si>
    <t>Закупівля розкидача піску причіпного (2од.)</t>
  </si>
  <si>
    <t>7.</t>
  </si>
  <si>
    <t>Капітальний ремонт техніки</t>
  </si>
  <si>
    <t>8.</t>
  </si>
  <si>
    <t>Реконструкція системи опалення підприємства</t>
  </si>
  <si>
    <t>9.</t>
  </si>
  <si>
    <t>Всього по Програмі,                                    в тому числі:</t>
  </si>
  <si>
    <t>Кошти бюджету Хмельницької</t>
  </si>
  <si>
    <t>* Заходи Програми можуть доповнюватися в разі необхідності іншими заходами, що не заборонені законодавством в межах фінансового ресурсу  передбаченого Програмою.</t>
  </si>
  <si>
    <t xml:space="preserve">   підприємства                                                                                                                                         </t>
  </si>
  <si>
    <t>1.15.</t>
  </si>
  <si>
    <t>Володимир ШВАЄНКО</t>
  </si>
  <si>
    <t>Kärcher MIC 42 (2 од)</t>
  </si>
  <si>
    <t>Навісне обладнання і додаткові приналежності</t>
  </si>
  <si>
    <t>машина Kärcher MIC 42 з навісним обладнанням та додатковими приналежностями (2 од)</t>
  </si>
  <si>
    <t>1.17.</t>
  </si>
  <si>
    <t>Кредитні кошти</t>
  </si>
  <si>
    <t>Кошти бюджету Хмельницької міської територіальної громади, кредитні кошти</t>
  </si>
  <si>
    <t>екскаватора-навантажувача з навісним обладнанням (2 од.)</t>
  </si>
  <si>
    <t>автомобіля з дубль кабіною, бортовою платформою ( 3 од.)</t>
  </si>
  <si>
    <t>тракторів з навісним обладнанням (8 од.)</t>
  </si>
  <si>
    <t>Додаток  до рішення виконавчого комітету</t>
  </si>
  <si>
    <t>Михайло КРИВАК</t>
  </si>
  <si>
    <t>Кошти бюджету Хмельницької міської територіальної громади,</t>
  </si>
  <si>
    <t xml:space="preserve">Кошти бюджету Хмельницької міської територіальної громади,   </t>
  </si>
  <si>
    <t xml:space="preserve">Кошти бюджету Хмельницької міської територіальної громади,  </t>
  </si>
  <si>
    <t>Кошти бюджету Хмельницької міської територіальної громади, власні кошти підприємства,кредитні</t>
  </si>
  <si>
    <t xml:space="preserve"> В. о . директора</t>
  </si>
  <si>
    <t xml:space="preserve"> Заступник міського голови</t>
  </si>
  <si>
    <t>від _09.10.2025 №1418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</si>
</sst>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8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64" fontId="3" fillId="0" borderId="9" xfId="0" applyNumberFormat="1" applyFont="1" applyBorder="1" applyAlignment="1">
      <alignment horizontal="center" vertical="center"/>
    </xf>
    <xf numFmtId="0" fontId="13" fillId="0" borderId="0" xfId="0" applyFont="1"/>
    <xf numFmtId="0" fontId="8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0" applyFont="1"/>
    <xf numFmtId="0" fontId="15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40" zoomScaleNormal="100" workbookViewId="0">
      <selection activeCell="A3" sqref="A3:I3"/>
    </sheetView>
  </sheetViews>
  <sheetFormatPr defaultRowHeight="15" x14ac:dyDescent="0.25"/>
  <cols>
    <col min="2" max="2" width="22.140625" customWidth="1"/>
    <col min="3" max="3" width="7.7109375" customWidth="1"/>
    <col min="4" max="4" width="9.28515625" customWidth="1"/>
    <col min="5" max="5" width="9.140625" customWidth="1"/>
    <col min="6" max="6" width="10.42578125" customWidth="1"/>
    <col min="7" max="7" width="9.7109375" customWidth="1"/>
    <col min="8" max="8" width="9" customWidth="1"/>
    <col min="9" max="9" width="16.7109375" customWidth="1"/>
  </cols>
  <sheetData>
    <row r="1" spans="1:9" ht="21" customHeight="1" x14ac:dyDescent="0.25">
      <c r="A1" s="98" t="s">
        <v>0</v>
      </c>
      <c r="B1" s="98"/>
      <c r="C1" s="99"/>
      <c r="D1" s="99"/>
      <c r="E1" s="2"/>
      <c r="F1" s="2"/>
      <c r="G1" s="2"/>
      <c r="H1" s="100" t="s">
        <v>77</v>
      </c>
      <c r="I1" s="100"/>
    </row>
    <row r="2" spans="1:9" ht="13.5" customHeight="1" x14ac:dyDescent="0.25">
      <c r="A2" s="101"/>
      <c r="B2" s="101"/>
      <c r="C2" s="99"/>
      <c r="D2" s="99"/>
      <c r="E2" s="2"/>
      <c r="F2" s="2"/>
      <c r="G2" s="2"/>
      <c r="H2" s="102" t="s">
        <v>85</v>
      </c>
      <c r="I2" s="102"/>
    </row>
    <row r="3" spans="1:9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</row>
    <row r="4" spans="1:9" x14ac:dyDescent="0.25">
      <c r="A4" s="72" t="s">
        <v>2</v>
      </c>
      <c r="B4" s="72"/>
      <c r="C4" s="72"/>
      <c r="D4" s="72"/>
      <c r="E4" s="72"/>
      <c r="F4" s="72"/>
      <c r="G4" s="72"/>
      <c r="H4" s="72"/>
      <c r="I4" s="72"/>
    </row>
    <row r="5" spans="1:9" x14ac:dyDescent="0.25">
      <c r="A5" s="72" t="s">
        <v>3</v>
      </c>
      <c r="B5" s="72"/>
      <c r="C5" s="72"/>
      <c r="D5" s="72"/>
      <c r="E5" s="72"/>
      <c r="F5" s="72"/>
      <c r="G5" s="72"/>
      <c r="H5" s="72"/>
      <c r="I5" s="72"/>
    </row>
    <row r="6" spans="1:9" ht="15.75" thickBot="1" x14ac:dyDescent="0.3">
      <c r="A6" s="73"/>
      <c r="B6" s="73"/>
      <c r="C6" s="4"/>
      <c r="D6" s="3"/>
      <c r="E6" s="3"/>
      <c r="F6" s="3"/>
      <c r="G6" s="3"/>
      <c r="H6" s="3"/>
      <c r="I6" s="3" t="s">
        <v>4</v>
      </c>
    </row>
    <row r="7" spans="1:9" ht="15.75" thickBot="1" x14ac:dyDescent="0.3">
      <c r="A7" s="74" t="s">
        <v>5</v>
      </c>
      <c r="B7" s="76" t="s">
        <v>6</v>
      </c>
      <c r="C7" s="78" t="s">
        <v>7</v>
      </c>
      <c r="D7" s="79"/>
      <c r="E7" s="79"/>
      <c r="F7" s="79"/>
      <c r="G7" s="79"/>
      <c r="H7" s="79"/>
      <c r="I7" s="80" t="s">
        <v>8</v>
      </c>
    </row>
    <row r="8" spans="1:9" ht="36.75" thickBot="1" x14ac:dyDescent="0.3">
      <c r="A8" s="75"/>
      <c r="B8" s="77"/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81"/>
    </row>
    <row r="9" spans="1:9" ht="21" customHeight="1" thickBot="1" x14ac:dyDescent="0.3">
      <c r="A9" s="7" t="s">
        <v>15</v>
      </c>
      <c r="B9" s="8" t="s">
        <v>16</v>
      </c>
      <c r="C9" s="9"/>
      <c r="D9" s="9"/>
      <c r="E9" s="9"/>
      <c r="F9" s="9"/>
      <c r="G9" s="9"/>
      <c r="H9" s="9"/>
      <c r="I9" s="10"/>
    </row>
    <row r="10" spans="1:9" ht="51" customHeight="1" thickBot="1" x14ac:dyDescent="0.3">
      <c r="A10" s="7" t="s">
        <v>17</v>
      </c>
      <c r="B10" s="8" t="s">
        <v>18</v>
      </c>
      <c r="C10" s="11">
        <f>2390-220</f>
        <v>2170</v>
      </c>
      <c r="D10" s="9">
        <v>0</v>
      </c>
      <c r="E10" s="9">
        <v>0</v>
      </c>
      <c r="F10" s="9">
        <v>3585</v>
      </c>
      <c r="G10" s="9">
        <v>0</v>
      </c>
      <c r="H10" s="12">
        <f t="shared" ref="H10:H24" si="0">SUM(C10:G10)</f>
        <v>5755</v>
      </c>
      <c r="I10" s="10" t="s">
        <v>19</v>
      </c>
    </row>
    <row r="11" spans="1:9" ht="37.15" customHeight="1" thickBot="1" x14ac:dyDescent="0.3">
      <c r="A11" s="96" t="s">
        <v>20</v>
      </c>
      <c r="B11" s="92" t="s">
        <v>76</v>
      </c>
      <c r="C11" s="11">
        <v>4301</v>
      </c>
      <c r="D11" s="9">
        <v>0</v>
      </c>
      <c r="E11" s="9">
        <v>0</v>
      </c>
      <c r="F11" s="9">
        <f>2775-1750</f>
        <v>1025</v>
      </c>
      <c r="G11" s="9">
        <v>3145</v>
      </c>
      <c r="H11" s="12">
        <f>SUM(C11:G11)</f>
        <v>8471</v>
      </c>
      <c r="I11" s="10" t="s">
        <v>19</v>
      </c>
    </row>
    <row r="12" spans="1:9" ht="21.6" customHeight="1" thickBot="1" x14ac:dyDescent="0.3">
      <c r="A12" s="97"/>
      <c r="B12" s="93"/>
      <c r="C12" s="11"/>
      <c r="D12" s="9">
        <v>0</v>
      </c>
      <c r="E12" s="9">
        <v>0</v>
      </c>
      <c r="F12" s="9">
        <f>1750</f>
        <v>1750</v>
      </c>
      <c r="G12" s="9">
        <v>0</v>
      </c>
      <c r="H12" s="12">
        <f>SUM(C12:G12)</f>
        <v>1750</v>
      </c>
      <c r="I12" s="10" t="s">
        <v>54</v>
      </c>
    </row>
    <row r="13" spans="1:9" ht="31.9" customHeight="1" thickBot="1" x14ac:dyDescent="0.3">
      <c r="A13" s="94" t="s">
        <v>21</v>
      </c>
      <c r="B13" s="92" t="s">
        <v>74</v>
      </c>
      <c r="C13" s="11">
        <v>4414</v>
      </c>
      <c r="D13" s="9">
        <v>0</v>
      </c>
      <c r="E13" s="9">
        <v>0</v>
      </c>
      <c r="F13" s="9">
        <v>0</v>
      </c>
      <c r="G13" s="9">
        <v>0</v>
      </c>
      <c r="H13" s="12">
        <f t="shared" si="0"/>
        <v>4414</v>
      </c>
      <c r="I13" s="10" t="s">
        <v>80</v>
      </c>
    </row>
    <row r="14" spans="1:9" ht="23.45" customHeight="1" thickBot="1" x14ac:dyDescent="0.3">
      <c r="A14" s="95"/>
      <c r="B14" s="93"/>
      <c r="C14" s="55"/>
      <c r="D14" s="55">
        <v>0</v>
      </c>
      <c r="E14" s="55">
        <v>4200</v>
      </c>
      <c r="F14" s="55">
        <v>0</v>
      </c>
      <c r="G14" s="9">
        <v>0</v>
      </c>
      <c r="H14" s="12">
        <f t="shared" si="0"/>
        <v>4200</v>
      </c>
      <c r="I14" s="10" t="s">
        <v>54</v>
      </c>
    </row>
    <row r="15" spans="1:9" ht="53.25" customHeight="1" thickBot="1" x14ac:dyDescent="0.3">
      <c r="A15" s="53" t="s">
        <v>22</v>
      </c>
      <c r="B15" s="54" t="s">
        <v>23</v>
      </c>
      <c r="C15" s="55">
        <f>1828+828</f>
        <v>2656</v>
      </c>
      <c r="D15" s="55">
        <v>0</v>
      </c>
      <c r="E15" s="55">
        <v>0</v>
      </c>
      <c r="F15" s="55">
        <v>0</v>
      </c>
      <c r="G15" s="9">
        <v>0</v>
      </c>
      <c r="H15" s="12">
        <f t="shared" si="0"/>
        <v>2656</v>
      </c>
      <c r="I15" s="10" t="s">
        <v>19</v>
      </c>
    </row>
    <row r="16" spans="1:9" ht="46.9" customHeight="1" thickBot="1" x14ac:dyDescent="0.3">
      <c r="A16" s="94" t="s">
        <v>24</v>
      </c>
      <c r="B16" s="92" t="s">
        <v>75</v>
      </c>
      <c r="C16" s="55">
        <v>3655</v>
      </c>
      <c r="D16" s="55">
        <v>0</v>
      </c>
      <c r="E16" s="55">
        <v>0</v>
      </c>
      <c r="F16" s="55">
        <v>0</v>
      </c>
      <c r="G16" s="9">
        <v>0</v>
      </c>
      <c r="H16" s="12">
        <v>3655</v>
      </c>
      <c r="I16" s="10" t="s">
        <v>79</v>
      </c>
    </row>
    <row r="17" spans="1:20" ht="28.9" customHeight="1" thickBot="1" x14ac:dyDescent="0.3">
      <c r="A17" s="95"/>
      <c r="B17" s="93"/>
      <c r="C17" s="55">
        <v>0</v>
      </c>
      <c r="D17" s="55">
        <v>0</v>
      </c>
      <c r="E17" s="55">
        <v>1988</v>
      </c>
      <c r="F17" s="55">
        <v>0</v>
      </c>
      <c r="G17" s="9">
        <v>0</v>
      </c>
      <c r="H17" s="12">
        <f t="shared" si="0"/>
        <v>1988</v>
      </c>
      <c r="I17" s="10" t="s">
        <v>54</v>
      </c>
    </row>
    <row r="18" spans="1:20" ht="57" customHeight="1" thickBot="1" x14ac:dyDescent="0.3">
      <c r="A18" s="53" t="s">
        <v>25</v>
      </c>
      <c r="B18" s="54" t="s">
        <v>26</v>
      </c>
      <c r="C18" s="55">
        <f>29025-34.2</f>
        <v>28990.799999999999</v>
      </c>
      <c r="D18" s="55">
        <v>0</v>
      </c>
      <c r="E18" s="55">
        <v>0</v>
      </c>
      <c r="F18" s="55">
        <v>0</v>
      </c>
      <c r="G18" s="9">
        <v>0</v>
      </c>
      <c r="H18" s="12">
        <f t="shared" si="0"/>
        <v>28990.799999999999</v>
      </c>
      <c r="I18" s="10" t="s">
        <v>19</v>
      </c>
    </row>
    <row r="19" spans="1:20" ht="57" customHeight="1" thickBot="1" x14ac:dyDescent="0.3">
      <c r="A19" s="94" t="s">
        <v>27</v>
      </c>
      <c r="B19" s="92" t="s">
        <v>28</v>
      </c>
      <c r="C19" s="55">
        <v>16533</v>
      </c>
      <c r="D19" s="55">
        <v>12399</v>
      </c>
      <c r="E19" s="55">
        <f>5894.921-2550</f>
        <v>3344.9210000000003</v>
      </c>
      <c r="F19" s="55">
        <v>0</v>
      </c>
      <c r="G19" s="9">
        <v>0</v>
      </c>
      <c r="H19" s="12">
        <f t="shared" si="0"/>
        <v>32276.921000000002</v>
      </c>
      <c r="I19" s="10" t="s">
        <v>81</v>
      </c>
    </row>
    <row r="20" spans="1:20" ht="37.15" customHeight="1" thickBot="1" x14ac:dyDescent="0.3">
      <c r="A20" s="95"/>
      <c r="B20" s="93"/>
      <c r="C20" s="55">
        <v>0</v>
      </c>
      <c r="D20" s="55">
        <v>0</v>
      </c>
      <c r="E20" s="55">
        <v>2550</v>
      </c>
      <c r="F20" s="55">
        <v>0</v>
      </c>
      <c r="G20" s="9">
        <v>0</v>
      </c>
      <c r="H20" s="12">
        <f t="shared" si="0"/>
        <v>2550</v>
      </c>
      <c r="I20" s="10" t="s">
        <v>54</v>
      </c>
    </row>
    <row r="21" spans="1:20" ht="54" customHeight="1" thickBot="1" x14ac:dyDescent="0.3">
      <c r="A21" s="56" t="s">
        <v>29</v>
      </c>
      <c r="B21" s="57" t="s">
        <v>30</v>
      </c>
      <c r="C21" s="58">
        <v>2338</v>
      </c>
      <c r="D21" s="58">
        <v>0</v>
      </c>
      <c r="E21" s="58">
        <v>0</v>
      </c>
      <c r="F21" s="58">
        <v>0</v>
      </c>
      <c r="G21" s="9">
        <v>0</v>
      </c>
      <c r="H21" s="12">
        <f t="shared" si="0"/>
        <v>2338</v>
      </c>
      <c r="I21" s="10" t="s">
        <v>19</v>
      </c>
    </row>
    <row r="22" spans="1:20" ht="55.5" customHeight="1" thickBot="1" x14ac:dyDescent="0.3">
      <c r="A22" s="56" t="s">
        <v>31</v>
      </c>
      <c r="B22" s="57" t="s">
        <v>32</v>
      </c>
      <c r="C22" s="58">
        <v>2093</v>
      </c>
      <c r="D22" s="58">
        <v>0</v>
      </c>
      <c r="E22" s="58">
        <v>0</v>
      </c>
      <c r="F22" s="58">
        <v>0</v>
      </c>
      <c r="G22" s="9">
        <v>0</v>
      </c>
      <c r="H22" s="12">
        <f t="shared" si="0"/>
        <v>2093</v>
      </c>
      <c r="I22" s="10" t="s">
        <v>19</v>
      </c>
    </row>
    <row r="23" spans="1:20" ht="45.75" customHeight="1" thickBot="1" x14ac:dyDescent="0.3">
      <c r="A23" s="56" t="s">
        <v>33</v>
      </c>
      <c r="B23" s="57" t="s">
        <v>34</v>
      </c>
      <c r="C23" s="58">
        <v>948</v>
      </c>
      <c r="D23" s="58">
        <v>0</v>
      </c>
      <c r="E23" s="58">
        <v>0</v>
      </c>
      <c r="F23" s="58">
        <v>0</v>
      </c>
      <c r="G23" s="9">
        <v>0</v>
      </c>
      <c r="H23" s="12">
        <f t="shared" si="0"/>
        <v>948</v>
      </c>
      <c r="I23" s="10" t="s">
        <v>19</v>
      </c>
    </row>
    <row r="24" spans="1:20" ht="60" x14ac:dyDescent="0.25">
      <c r="A24" s="53" t="s">
        <v>35</v>
      </c>
      <c r="B24" s="57" t="s">
        <v>36</v>
      </c>
      <c r="C24" s="58">
        <v>867</v>
      </c>
      <c r="D24" s="58">
        <v>0</v>
      </c>
      <c r="E24" s="58">
        <v>0</v>
      </c>
      <c r="F24" s="58">
        <v>0</v>
      </c>
      <c r="G24" s="9">
        <v>0</v>
      </c>
      <c r="H24" s="12">
        <f t="shared" si="0"/>
        <v>867</v>
      </c>
      <c r="I24" s="10" t="s">
        <v>19</v>
      </c>
    </row>
    <row r="25" spans="1:20" ht="51" customHeight="1" x14ac:dyDescent="0.25">
      <c r="A25" s="59" t="s">
        <v>37</v>
      </c>
      <c r="B25" s="60" t="s">
        <v>38</v>
      </c>
      <c r="C25" s="61">
        <v>1490</v>
      </c>
      <c r="D25" s="61">
        <v>0</v>
      </c>
      <c r="E25" s="61">
        <v>0</v>
      </c>
      <c r="F25" s="61">
        <v>0</v>
      </c>
      <c r="G25" s="33">
        <v>0</v>
      </c>
      <c r="H25" s="35">
        <f t="shared" ref="H25:H38" si="1">SUM(C25:G25)</f>
        <v>1490</v>
      </c>
      <c r="I25" s="34" t="s">
        <v>19</v>
      </c>
    </row>
    <row r="26" spans="1:20" ht="60.75" thickBot="1" x14ac:dyDescent="0.3">
      <c r="A26" s="62" t="s">
        <v>39</v>
      </c>
      <c r="B26" s="63" t="s">
        <v>40</v>
      </c>
      <c r="C26" s="64">
        <v>750</v>
      </c>
      <c r="D26" s="64">
        <v>0</v>
      </c>
      <c r="E26" s="64">
        <v>0</v>
      </c>
      <c r="F26" s="64">
        <v>0</v>
      </c>
      <c r="G26" s="30">
        <v>0</v>
      </c>
      <c r="H26" s="31">
        <f t="shared" si="1"/>
        <v>750</v>
      </c>
      <c r="I26" s="32" t="s">
        <v>19</v>
      </c>
    </row>
    <row r="27" spans="1:20" ht="49.5" customHeight="1" thickBot="1" x14ac:dyDescent="0.3">
      <c r="A27" s="13" t="s">
        <v>41</v>
      </c>
      <c r="B27" s="43" t="s">
        <v>42</v>
      </c>
      <c r="C27" s="45">
        <v>149</v>
      </c>
      <c r="D27" s="45">
        <v>0</v>
      </c>
      <c r="E27" s="45">
        <v>0</v>
      </c>
      <c r="F27" s="45">
        <v>0</v>
      </c>
      <c r="G27" s="9">
        <v>0</v>
      </c>
      <c r="H27" s="12">
        <f t="shared" si="1"/>
        <v>149</v>
      </c>
      <c r="I27" s="10" t="s">
        <v>19</v>
      </c>
    </row>
    <row r="28" spans="1:20" ht="58.5" customHeight="1" thickBot="1" x14ac:dyDescent="0.3">
      <c r="A28" s="14" t="s">
        <v>66</v>
      </c>
      <c r="B28" s="46" t="s">
        <v>44</v>
      </c>
      <c r="C28" s="44">
        <f>5222.2-C32</f>
        <v>4783.6769999999997</v>
      </c>
      <c r="D28" s="44">
        <v>0</v>
      </c>
      <c r="E28" s="44">
        <v>0</v>
      </c>
      <c r="F28" s="44">
        <v>0</v>
      </c>
      <c r="G28" s="11">
        <v>0</v>
      </c>
      <c r="H28" s="15">
        <f t="shared" ref="H28:H33" si="2">SUM(C28:G28)</f>
        <v>4783.6769999999997</v>
      </c>
      <c r="I28" s="16" t="s">
        <v>19</v>
      </c>
      <c r="J28" s="29"/>
      <c r="K28" s="29"/>
      <c r="L28" s="29"/>
      <c r="M28" s="29"/>
      <c r="N28" s="29"/>
      <c r="O28" s="38"/>
      <c r="P28" s="29"/>
    </row>
    <row r="29" spans="1:20" ht="49.5" customHeight="1" thickBot="1" x14ac:dyDescent="0.3">
      <c r="A29" s="14" t="s">
        <v>43</v>
      </c>
      <c r="B29" s="46" t="s">
        <v>45</v>
      </c>
      <c r="C29" s="44">
        <v>0</v>
      </c>
      <c r="D29" s="44">
        <v>0</v>
      </c>
      <c r="E29" s="44">
        <v>3200</v>
      </c>
      <c r="F29" s="44">
        <v>0</v>
      </c>
      <c r="G29" s="11">
        <v>0</v>
      </c>
      <c r="H29" s="15">
        <f t="shared" si="2"/>
        <v>3200</v>
      </c>
      <c r="I29" s="16" t="s">
        <v>19</v>
      </c>
      <c r="J29" s="29">
        <v>2027</v>
      </c>
      <c r="K29" s="29">
        <v>2028</v>
      </c>
      <c r="L29" s="29">
        <v>2029</v>
      </c>
      <c r="M29" s="29">
        <v>2030</v>
      </c>
      <c r="N29" s="29"/>
      <c r="O29" s="29"/>
      <c r="P29" s="29"/>
    </row>
    <row r="30" spans="1:20" ht="31.15" customHeight="1" x14ac:dyDescent="0.25">
      <c r="A30" s="84" t="s">
        <v>71</v>
      </c>
      <c r="B30" s="82" t="s">
        <v>70</v>
      </c>
      <c r="C30" s="90">
        <v>0</v>
      </c>
      <c r="D30" s="90">
        <v>0</v>
      </c>
      <c r="E30" s="88">
        <f>33.001+1885.79713+99.004+93.808</f>
        <v>2111.61013</v>
      </c>
      <c r="F30" s="90">
        <f>98.577+98.976+98.534+95.696+97.65+96.438+96.766+95.582+95.881+95.439+94.299+94.555</f>
        <v>1158.393</v>
      </c>
      <c r="G30" s="84">
        <f>93.443+93.671+93.229+90.905+92.345+91.304+91.461+90.448+90.577+90.135+89.165+89.251+K30+L30+M30</f>
        <v>3936.1019999999999</v>
      </c>
      <c r="H30" s="86">
        <f>SUM(C30:G30)</f>
        <v>7206.1051299999999</v>
      </c>
      <c r="I30" s="86" t="s">
        <v>73</v>
      </c>
      <c r="J30" s="29">
        <f>93.443+93.671+93.229+90.905+92.345+91.304+91.461+90.448+90.577+90.135+89.165+89.251</f>
        <v>1095.934</v>
      </c>
      <c r="K30" s="29">
        <f>88.309+88.366+87.924+86.57+87.04+86.17+86.156+85.315+85.272+84.83+84.031+83.946</f>
        <v>1033.9290000000001</v>
      </c>
      <c r="L30" s="29">
        <f>83.176+83.062+82.62+81.322+81.736+81.037+80.852+80.181+79.967+79.525+78.898+78.641</f>
        <v>971.01699999999994</v>
      </c>
      <c r="M30" s="29">
        <f>78.042+77.757+77.315+76.531+76.431+75.903+75.547+75.048+74.663+74.221+73.764</f>
        <v>835.22199999999998</v>
      </c>
      <c r="N30" s="29"/>
      <c r="O30" s="29"/>
      <c r="P30" s="29"/>
    </row>
    <row r="31" spans="1:20" ht="30" customHeight="1" thickBot="1" x14ac:dyDescent="0.3">
      <c r="A31" s="85"/>
      <c r="B31" s="83"/>
      <c r="C31" s="91"/>
      <c r="D31" s="91"/>
      <c r="E31" s="89"/>
      <c r="F31" s="91"/>
      <c r="G31" s="85"/>
      <c r="H31" s="87"/>
      <c r="I31" s="87"/>
      <c r="J31" s="29"/>
      <c r="K31" s="29"/>
      <c r="L31" s="29"/>
      <c r="M31" s="29"/>
      <c r="N31" s="29"/>
      <c r="O31" s="29"/>
      <c r="P31" s="29"/>
      <c r="Q31" s="29"/>
    </row>
    <row r="32" spans="1:20" ht="55.15" customHeight="1" thickBot="1" x14ac:dyDescent="0.3">
      <c r="A32" s="14" t="s">
        <v>46</v>
      </c>
      <c r="B32" s="46" t="s">
        <v>47</v>
      </c>
      <c r="C32" s="44">
        <f>330+108.523</f>
        <v>438.52300000000002</v>
      </c>
      <c r="D32" s="44">
        <v>0</v>
      </c>
      <c r="E32" s="44">
        <v>0</v>
      </c>
      <c r="F32" s="44">
        <v>0</v>
      </c>
      <c r="G32" s="11">
        <v>0</v>
      </c>
      <c r="H32" s="15">
        <f t="shared" si="2"/>
        <v>438.52300000000002</v>
      </c>
      <c r="I32" s="16" t="s">
        <v>19</v>
      </c>
      <c r="J32" s="29"/>
      <c r="K32" s="29"/>
      <c r="L32" s="29"/>
      <c r="M32" s="39" t="s">
        <v>68</v>
      </c>
      <c r="N32" s="39"/>
      <c r="O32" s="39"/>
      <c r="P32" s="29" t="s">
        <v>69</v>
      </c>
      <c r="Q32" s="29"/>
      <c r="R32" s="29"/>
      <c r="S32" s="29"/>
      <c r="T32" s="29"/>
    </row>
    <row r="33" spans="1:17" ht="56.45" customHeight="1" thickBot="1" x14ac:dyDescent="0.3">
      <c r="A33" s="14" t="s">
        <v>48</v>
      </c>
      <c r="B33" s="46" t="s">
        <v>49</v>
      </c>
      <c r="C33" s="44">
        <v>0</v>
      </c>
      <c r="D33" s="44">
        <v>595.09900000000005</v>
      </c>
      <c r="E33" s="44">
        <v>7502.51</v>
      </c>
      <c r="F33" s="44">
        <v>0</v>
      </c>
      <c r="G33" s="11">
        <v>0</v>
      </c>
      <c r="H33" s="15">
        <f t="shared" si="2"/>
        <v>8097.6090000000004</v>
      </c>
      <c r="I33" s="16" t="s">
        <v>19</v>
      </c>
      <c r="J33" s="29"/>
      <c r="K33" s="29"/>
      <c r="L33" s="29"/>
      <c r="M33" s="39"/>
      <c r="N33" s="39"/>
      <c r="O33" s="39"/>
      <c r="P33" s="29"/>
      <c r="Q33" s="29"/>
    </row>
    <row r="34" spans="1:17" ht="52.9" customHeight="1" thickBot="1" x14ac:dyDescent="0.3">
      <c r="A34" s="13" t="s">
        <v>50</v>
      </c>
      <c r="B34" s="43" t="s">
        <v>51</v>
      </c>
      <c r="C34" s="45">
        <v>4050</v>
      </c>
      <c r="D34" s="45">
        <v>0</v>
      </c>
      <c r="E34" s="45">
        <v>0</v>
      </c>
      <c r="F34" s="45">
        <v>0</v>
      </c>
      <c r="G34" s="9">
        <v>0</v>
      </c>
      <c r="H34" s="12">
        <f t="shared" si="1"/>
        <v>4050</v>
      </c>
      <c r="I34" s="10" t="s">
        <v>19</v>
      </c>
      <c r="J34" s="29"/>
      <c r="K34" s="29"/>
      <c r="L34" s="29"/>
      <c r="M34" s="29"/>
      <c r="N34" s="29"/>
      <c r="O34" s="29"/>
      <c r="P34" s="29"/>
      <c r="Q34" s="29"/>
    </row>
    <row r="35" spans="1:17" ht="49.15" customHeight="1" thickBot="1" x14ac:dyDescent="0.3">
      <c r="A35" s="13" t="s">
        <v>52</v>
      </c>
      <c r="B35" s="47" t="s">
        <v>53</v>
      </c>
      <c r="C35" s="48">
        <v>200</v>
      </c>
      <c r="D35" s="48">
        <v>300</v>
      </c>
      <c r="E35" s="48">
        <v>300</v>
      </c>
      <c r="F35" s="48">
        <v>400</v>
      </c>
      <c r="G35" s="17">
        <v>500</v>
      </c>
      <c r="H35" s="18">
        <f t="shared" si="1"/>
        <v>1700</v>
      </c>
      <c r="I35" s="19" t="s">
        <v>54</v>
      </c>
    </row>
    <row r="36" spans="1:17" ht="27" customHeight="1" thickBot="1" x14ac:dyDescent="0.3">
      <c r="A36" s="20" t="s">
        <v>55</v>
      </c>
      <c r="B36" s="47" t="s">
        <v>56</v>
      </c>
      <c r="C36" s="48">
        <v>200</v>
      </c>
      <c r="D36" s="48">
        <v>200</v>
      </c>
      <c r="E36" s="48">
        <v>0</v>
      </c>
      <c r="F36" s="48">
        <v>0</v>
      </c>
      <c r="G36" s="17">
        <v>0</v>
      </c>
      <c r="H36" s="12">
        <f t="shared" si="1"/>
        <v>400</v>
      </c>
      <c r="I36" s="19" t="s">
        <v>54</v>
      </c>
    </row>
    <row r="37" spans="1:17" ht="27.75" customHeight="1" thickBot="1" x14ac:dyDescent="0.3">
      <c r="A37" s="20" t="s">
        <v>57</v>
      </c>
      <c r="B37" s="47" t="s">
        <v>58</v>
      </c>
      <c r="C37" s="48">
        <v>500</v>
      </c>
      <c r="D37" s="48">
        <v>500</v>
      </c>
      <c r="E37" s="48">
        <v>600</v>
      </c>
      <c r="F37" s="48">
        <v>700</v>
      </c>
      <c r="G37" s="17">
        <v>700</v>
      </c>
      <c r="H37" s="12">
        <f t="shared" si="1"/>
        <v>3000</v>
      </c>
      <c r="I37" s="19" t="s">
        <v>54</v>
      </c>
    </row>
    <row r="38" spans="1:17" ht="22.9" customHeight="1" thickBot="1" x14ac:dyDescent="0.3">
      <c r="A38" s="20" t="s">
        <v>59</v>
      </c>
      <c r="B38" s="47" t="s">
        <v>60</v>
      </c>
      <c r="C38" s="48">
        <v>400</v>
      </c>
      <c r="D38" s="48">
        <v>400</v>
      </c>
      <c r="E38" s="48">
        <v>0</v>
      </c>
      <c r="F38" s="48">
        <v>0</v>
      </c>
      <c r="G38" s="17">
        <v>0</v>
      </c>
      <c r="H38" s="12">
        <f t="shared" si="1"/>
        <v>800</v>
      </c>
      <c r="I38" s="19" t="s">
        <v>54</v>
      </c>
    </row>
    <row r="39" spans="1:17" ht="60" customHeight="1" thickBot="1" x14ac:dyDescent="0.3">
      <c r="A39" s="21" t="s">
        <v>61</v>
      </c>
      <c r="B39" s="49" t="s">
        <v>62</v>
      </c>
      <c r="C39" s="50">
        <f>SUM(C10:C38)</f>
        <v>81927</v>
      </c>
      <c r="D39" s="50">
        <f t="shared" ref="D39:G39" si="3">SUM(D10:D38)</f>
        <v>14394.099</v>
      </c>
      <c r="E39" s="50">
        <f t="shared" si="3"/>
        <v>25797.041129999998</v>
      </c>
      <c r="F39" s="50">
        <f>SUM(F10:F38)</f>
        <v>8618.393</v>
      </c>
      <c r="G39" s="50">
        <f t="shared" si="3"/>
        <v>8281.101999999999</v>
      </c>
      <c r="H39" s="22">
        <f>SUM(H10:H38)</f>
        <v>139017.63513000001</v>
      </c>
      <c r="I39" s="10" t="s">
        <v>82</v>
      </c>
    </row>
    <row r="40" spans="1:17" ht="29.25" customHeight="1" thickBot="1" x14ac:dyDescent="0.3">
      <c r="A40" s="10"/>
      <c r="B40" s="43"/>
      <c r="C40" s="51">
        <f>C39-C42</f>
        <v>80627</v>
      </c>
      <c r="D40" s="52">
        <f>D39-D42</f>
        <v>12994.099</v>
      </c>
      <c r="E40" s="52">
        <f>SUM(E10:E34)-132.005-2550-4200-1988</f>
        <v>16027.036129999997</v>
      </c>
      <c r="F40" s="52">
        <f>SUM(F10,F11,F30)</f>
        <v>5768.393</v>
      </c>
      <c r="G40" s="23">
        <f>SUM(G11,G16,G30)</f>
        <v>7081.1019999999999</v>
      </c>
      <c r="H40" s="23">
        <f>H39-H41-H42</f>
        <v>122497.63013000001</v>
      </c>
      <c r="I40" s="10" t="s">
        <v>63</v>
      </c>
    </row>
    <row r="41" spans="1:17" ht="29.25" customHeight="1" thickBot="1" x14ac:dyDescent="0.3">
      <c r="A41" s="10"/>
      <c r="B41" s="43"/>
      <c r="C41" s="51">
        <v>0</v>
      </c>
      <c r="D41" s="52">
        <v>0</v>
      </c>
      <c r="E41" s="52">
        <f>99.004+33.001</f>
        <v>132.005</v>
      </c>
      <c r="F41" s="52">
        <v>0</v>
      </c>
      <c r="G41" s="23">
        <v>0</v>
      </c>
      <c r="H41" s="23">
        <f t="shared" ref="H41:H42" si="4">D41+E41+F41+G41+C41</f>
        <v>132.005</v>
      </c>
      <c r="I41" s="10" t="s">
        <v>72</v>
      </c>
    </row>
    <row r="42" spans="1:17" ht="26.25" customHeight="1" thickBot="1" x14ac:dyDescent="0.3">
      <c r="A42" s="24"/>
      <c r="B42" s="25"/>
      <c r="C42" s="5">
        <f>C38+C37+C36+C35</f>
        <v>1300</v>
      </c>
      <c r="D42" s="5">
        <f>D38+D37+D36+D35</f>
        <v>1400</v>
      </c>
      <c r="E42" s="5">
        <f>SUM(E14,E17,E20,E35,E37,E38)</f>
        <v>9638</v>
      </c>
      <c r="F42" s="5">
        <f>F38+F37+F36+F35+1750</f>
        <v>2850</v>
      </c>
      <c r="G42" s="5">
        <f>G38+G37+G36+G35</f>
        <v>1200</v>
      </c>
      <c r="H42" s="37">
        <f t="shared" si="4"/>
        <v>16388</v>
      </c>
      <c r="I42" s="36" t="s">
        <v>54</v>
      </c>
    </row>
    <row r="43" spans="1:17" ht="6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17" ht="27" customHeight="1" x14ac:dyDescent="0.25">
      <c r="A44" s="67" t="s">
        <v>64</v>
      </c>
      <c r="B44" s="67"/>
      <c r="C44" s="67"/>
      <c r="D44" s="67"/>
      <c r="E44" s="67"/>
      <c r="F44" s="67"/>
      <c r="G44" s="67"/>
      <c r="H44" s="67"/>
      <c r="I44" s="67"/>
    </row>
    <row r="45" spans="1:17" ht="9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</row>
    <row r="46" spans="1:17" ht="13.15" customHeight="1" x14ac:dyDescent="0.25">
      <c r="A46" s="65" t="s">
        <v>84</v>
      </c>
      <c r="B46" s="66"/>
      <c r="C46" s="66"/>
      <c r="D46" s="66"/>
      <c r="E46" s="66"/>
      <c r="F46" s="66"/>
      <c r="G46" s="65" t="s">
        <v>78</v>
      </c>
      <c r="H46" s="66"/>
      <c r="I46" s="66"/>
    </row>
    <row r="47" spans="1:17" ht="12.75" customHeight="1" x14ac:dyDescent="0.25">
      <c r="A47" s="42"/>
      <c r="B47" s="41"/>
      <c r="C47" s="41"/>
      <c r="D47" s="41"/>
      <c r="E47" s="41"/>
      <c r="F47" s="41"/>
      <c r="G47" s="40"/>
      <c r="H47" s="41"/>
      <c r="I47" s="41"/>
    </row>
    <row r="48" spans="1:17" ht="12.6" customHeight="1" x14ac:dyDescent="0.25">
      <c r="A48" s="1" t="s">
        <v>83</v>
      </c>
      <c r="B48" s="27"/>
      <c r="C48" s="27"/>
      <c r="D48" s="27"/>
      <c r="E48" s="27"/>
      <c r="F48" s="68"/>
      <c r="G48" s="69" t="s">
        <v>67</v>
      </c>
      <c r="H48" s="70"/>
      <c r="I48" s="70"/>
    </row>
    <row r="49" spans="1:9" ht="14.25" customHeight="1" x14ac:dyDescent="0.25">
      <c r="A49" s="1" t="s">
        <v>65</v>
      </c>
      <c r="B49" s="27"/>
      <c r="C49" s="27"/>
      <c r="D49" s="27"/>
      <c r="E49" s="27"/>
      <c r="F49" s="68"/>
      <c r="G49" s="70"/>
      <c r="H49" s="70"/>
      <c r="I49" s="70"/>
    </row>
    <row r="50" spans="1:9" x14ac:dyDescent="0.25">
      <c r="A50" s="27"/>
      <c r="B50" s="27"/>
      <c r="C50" s="27"/>
      <c r="D50" s="27"/>
      <c r="E50" s="27"/>
      <c r="F50" s="68"/>
      <c r="G50" s="70"/>
      <c r="H50" s="70"/>
      <c r="I50" s="70"/>
    </row>
  </sheetData>
  <mergeCells count="34">
    <mergeCell ref="A19:A20"/>
    <mergeCell ref="B19:B20"/>
    <mergeCell ref="G30:G31"/>
    <mergeCell ref="H30:H31"/>
    <mergeCell ref="C30:C31"/>
    <mergeCell ref="D30:D31"/>
    <mergeCell ref="A1:B1"/>
    <mergeCell ref="C1:D1"/>
    <mergeCell ref="H1:I1"/>
    <mergeCell ref="A2:B2"/>
    <mergeCell ref="C2:D2"/>
    <mergeCell ref="H2:I2"/>
    <mergeCell ref="B16:B17"/>
    <mergeCell ref="A16:A17"/>
    <mergeCell ref="B11:B12"/>
    <mergeCell ref="A11:A12"/>
    <mergeCell ref="A13:A14"/>
    <mergeCell ref="B13:B14"/>
    <mergeCell ref="A44:I44"/>
    <mergeCell ref="F48:F50"/>
    <mergeCell ref="G48:I50"/>
    <mergeCell ref="A3:I3"/>
    <mergeCell ref="A4:I4"/>
    <mergeCell ref="A5:I5"/>
    <mergeCell ref="A6:B6"/>
    <mergeCell ref="A7:A8"/>
    <mergeCell ref="B7:B8"/>
    <mergeCell ref="C7:H7"/>
    <mergeCell ref="I7:I8"/>
    <mergeCell ref="B30:B31"/>
    <mergeCell ref="A30:A31"/>
    <mergeCell ref="I30:I31"/>
    <mergeCell ref="E30:E31"/>
    <mergeCell ref="F30:F31"/>
  </mergeCells>
  <pageMargins left="0.7" right="0.7" top="0.75" bottom="0.75" header="0.3" footer="0.3"/>
  <pageSetup paperSize="9" scale="8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2025-10-06T08:51:25Z</cp:lastPrinted>
  <dcterms:created xsi:type="dcterms:W3CDTF">2015-06-05T18:17:20Z</dcterms:created>
  <dcterms:modified xsi:type="dcterms:W3CDTF">2025-10-14T12:07:26Z</dcterms:modified>
</cp:coreProperties>
</file>