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5\11.09.2025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Sheet1!$A$1:$I$47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16" i="1" l="1"/>
  <c r="E37" i="1" l="1"/>
  <c r="L26" i="1"/>
  <c r="F26" i="1"/>
  <c r="J26" i="1"/>
  <c r="E29" i="1" l="1"/>
  <c r="E35" i="1" l="1"/>
  <c r="E36" i="1"/>
  <c r="M26" i="1"/>
  <c r="K26" i="1"/>
  <c r="G26" i="1" s="1"/>
  <c r="H37" i="1" l="1"/>
  <c r="H26" i="1"/>
  <c r="G38" i="1" l="1"/>
  <c r="F38" i="1"/>
  <c r="E38" i="1"/>
  <c r="D38" i="1"/>
  <c r="H38" i="1" s="1"/>
  <c r="C38" i="1"/>
  <c r="H34" i="1"/>
  <c r="H33" i="1"/>
  <c r="H32" i="1"/>
  <c r="H31" i="1"/>
  <c r="H30" i="1"/>
  <c r="H29" i="1"/>
  <c r="C28" i="1"/>
  <c r="H25" i="1"/>
  <c r="C24" i="1"/>
  <c r="H23" i="1"/>
  <c r="H22" i="1"/>
  <c r="H21" i="1"/>
  <c r="H20" i="1"/>
  <c r="H19" i="1"/>
  <c r="H18" i="1"/>
  <c r="H17" i="1"/>
  <c r="D16" i="1"/>
  <c r="D35" i="1" s="1"/>
  <c r="C16" i="1"/>
  <c r="C15" i="1"/>
  <c r="H15" i="1" s="1"/>
  <c r="H14" i="1"/>
  <c r="C13" i="1"/>
  <c r="H13" i="1" s="1"/>
  <c r="H12" i="1"/>
  <c r="G11" i="1"/>
  <c r="F11" i="1"/>
  <c r="C11" i="1"/>
  <c r="F10" i="1"/>
  <c r="F35" i="1" s="1"/>
  <c r="C10" i="1"/>
  <c r="G36" i="1" l="1"/>
  <c r="G35" i="1"/>
  <c r="F36" i="1"/>
  <c r="H10" i="1"/>
  <c r="H11" i="1"/>
  <c r="H24" i="1"/>
  <c r="H16" i="1"/>
  <c r="C36" i="1"/>
  <c r="C35" i="1" s="1"/>
  <c r="D36" i="1"/>
  <c r="H28" i="1"/>
  <c r="H36" i="1" s="1"/>
  <c r="H35" i="1" l="1"/>
</calcChain>
</file>

<file path=xl/comments1.xml><?xml version="1.0" encoding="utf-8"?>
<comments xmlns="http://schemas.openxmlformats.org/spreadsheetml/2006/main">
  <authors>
    <author>User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+93,808-економія карм
елюка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93,808-економія Кармелюка
</t>
        </r>
      </text>
    </comment>
  </commentList>
</comments>
</file>

<file path=xl/sharedStrings.xml><?xml version="1.0" encoding="utf-8"?>
<sst xmlns="http://schemas.openxmlformats.org/spreadsheetml/2006/main" count="106" uniqueCount="84">
  <si>
    <t xml:space="preserve">   </t>
  </si>
  <si>
    <t xml:space="preserve">ЗАХОДИ з виконання </t>
  </si>
  <si>
    <t xml:space="preserve">Програми підтримки і розвитку Комунального підприємства по будівництву та експлуатації </t>
  </si>
  <si>
    <t>доріг  Хмельницької міської ради на 2023-2027 роки</t>
  </si>
  <si>
    <t>тис.грн.</t>
  </si>
  <si>
    <t>№ з/п</t>
  </si>
  <si>
    <t>Зміст заходу Програми*</t>
  </si>
  <si>
    <t>Термін виконання</t>
  </si>
  <si>
    <t>Джерело фінансування</t>
  </si>
  <si>
    <t>2023 рік</t>
  </si>
  <si>
    <t>2024 рік</t>
  </si>
  <si>
    <t>2025 рік</t>
  </si>
  <si>
    <t>2026 рік</t>
  </si>
  <si>
    <t>2027 рік</t>
  </si>
  <si>
    <t xml:space="preserve"> Разом на 2023-2027 роки</t>
  </si>
  <si>
    <t>1.</t>
  </si>
  <si>
    <t>Придбання спеціалізованої техніки , а самє:</t>
  </si>
  <si>
    <t>1.1.</t>
  </si>
  <si>
    <t xml:space="preserve">тандемного  дорожнього котка з задніми незалежними гумовими вальцями (2 од.) </t>
  </si>
  <si>
    <t>Кошти бюджету Хмельницької міської територіальної громади</t>
  </si>
  <si>
    <t>1.2.</t>
  </si>
  <si>
    <t>тракторів з навісним обладнанням (7 од.)</t>
  </si>
  <si>
    <t>1.3.</t>
  </si>
  <si>
    <t>екскаватора-навантажувача з навісним обладнанням (1 од.)</t>
  </si>
  <si>
    <r>
      <t>1.4</t>
    </r>
    <r>
      <rPr>
        <i/>
        <sz val="9"/>
        <rFont val="Times New Roman"/>
        <family val="1"/>
        <charset val="204"/>
      </rPr>
      <t xml:space="preserve">. </t>
    </r>
  </si>
  <si>
    <t>вантажного автомобіля з дубль кабіною, бортовою платформою та краном маніпулятором (1 од.)</t>
  </si>
  <si>
    <t>1.5.</t>
  </si>
  <si>
    <t>автомобіля з дубль кабіною, бортовою платформою ( 2 од.)</t>
  </si>
  <si>
    <t>1.6.</t>
  </si>
  <si>
    <t>автомобілів самоскидів, вантажопідйомністю понад 18,5 т з навісним обладнанням (3 од.)</t>
  </si>
  <si>
    <r>
      <t>1.7</t>
    </r>
    <r>
      <rPr>
        <i/>
        <sz val="9"/>
        <rFont val="Times New Roman"/>
        <family val="1"/>
        <charset val="204"/>
      </rPr>
      <t>.</t>
    </r>
  </si>
  <si>
    <t>автомобілів самоскидів вантажопідйомністю від 4 до 6 т з навісним обладнанням (10 од.)</t>
  </si>
  <si>
    <t>1.8.</t>
  </si>
  <si>
    <t>автомобіля спеціалізованого з дубль кабіною та фургоном для перевезення людей та обладнання ( 1 од.)</t>
  </si>
  <si>
    <t>1.9.</t>
  </si>
  <si>
    <t>причіпу тракторного, вакуумного, дорожн0-прибирального, колісного (1од.)</t>
  </si>
  <si>
    <t>1.10.</t>
  </si>
  <si>
    <t>дизельного компресору (1од.)</t>
  </si>
  <si>
    <t>1.11.</t>
  </si>
  <si>
    <t>причіпу для перевезення спецтехніки (1од.)</t>
  </si>
  <si>
    <t>1.12.</t>
  </si>
  <si>
    <t>мобільних побутових вагончиків (3 од.)</t>
  </si>
  <si>
    <t>1.13.</t>
  </si>
  <si>
    <t>вагончиків побутових (2,4*3*2,6) (5од.)</t>
  </si>
  <si>
    <t>1.14.</t>
  </si>
  <si>
    <t xml:space="preserve"> мотопомпи для брудної води  (1од.)</t>
  </si>
  <si>
    <t>1.16.</t>
  </si>
  <si>
    <t>іншої спеціалізованої техніки та обладнання</t>
  </si>
  <si>
    <t>термос-бункер (1 шт)</t>
  </si>
  <si>
    <t>2.</t>
  </si>
  <si>
    <t>Капітальний ремонт - улаштування закритих водостоків через вул.Геологів, проїзд Козловського в м.Хмельницькому</t>
  </si>
  <si>
    <t>3.</t>
  </si>
  <si>
    <t xml:space="preserve">Будівництво дощоприймача на колекторі зливової каналізації за адресою вул. Кармелюка, 5-А в м. Хмельницькому. </t>
  </si>
  <si>
    <t>4.</t>
  </si>
  <si>
    <t>Виконання договірних зобов'язань передбачених договором фінансового лізингу та договором купівлі-продажу спеціалізованої техніки</t>
  </si>
  <si>
    <t>5.</t>
  </si>
  <si>
    <t>Поточний ремонт цеху підсобного виробництва -  придбання сучасного обладнання для лабораторії</t>
  </si>
  <si>
    <t>Власні кошти підприємства</t>
  </si>
  <si>
    <t>6.</t>
  </si>
  <si>
    <t>Закупівля розкидача піску причіпного (2од.)</t>
  </si>
  <si>
    <t>7.</t>
  </si>
  <si>
    <t>Капітальний ремонт техніки</t>
  </si>
  <si>
    <t>8.</t>
  </si>
  <si>
    <t>Реконструкція системи опалення підприємства</t>
  </si>
  <si>
    <t>9.</t>
  </si>
  <si>
    <t>Всього по Програмі,                                    в тому числі:</t>
  </si>
  <si>
    <t>Кошти бюджету Хмельницької міської територіальної громади, власні кошти підприємства</t>
  </si>
  <si>
    <t>Кошти бюджету Хмельницької</t>
  </si>
  <si>
    <t>* Заходи Програми можуть доповнюватися в разі необхідності іншими заходами, що не заборонені законодавством в межах фінансового ресурсу  передбаченого Програмою.</t>
  </si>
  <si>
    <t xml:space="preserve">  В. о . директора</t>
  </si>
  <si>
    <t xml:space="preserve">   підприємства                                                                                                                                         </t>
  </si>
  <si>
    <t>1.15.</t>
  </si>
  <si>
    <t>Володимир ШВАЄНКО</t>
  </si>
  <si>
    <t>Kärcher MIC 42 (2 од)</t>
  </si>
  <si>
    <t>Навісне обладнання і додаткові приналежності</t>
  </si>
  <si>
    <t>машина Kärcher MIC 42 з навісним обладнанням та додатковими приналежностями (2 од)</t>
  </si>
  <si>
    <t>1.17.</t>
  </si>
  <si>
    <t>Кредитні кошти</t>
  </si>
  <si>
    <t>Кошти бюджету Хмельницької міської територіальної громади, кредитні кошти</t>
  </si>
  <si>
    <t>Додаток  до рішення виконавчого комітету</t>
  </si>
  <si>
    <t xml:space="preserve">Заступник міського голови – </t>
  </si>
  <si>
    <t>директор департаменту інфраструктури міста</t>
  </si>
  <si>
    <t>Василь НОВАЧОК</t>
  </si>
  <si>
    <t>від 11.09.2025 № 1275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</si>
</sst>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 tint="4.9989318521683403E-2"/>
      <name val="Times New Roman"/>
      <family val="1"/>
      <charset val="204"/>
    </font>
    <font>
      <b/>
      <sz val="9"/>
      <color theme="1" tint="4.9989318521683403E-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/>
    </xf>
    <xf numFmtId="0" fontId="13" fillId="0" borderId="0" xfId="0" applyFont="1"/>
    <xf numFmtId="0" fontId="8" fillId="2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3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zoomScaleNormal="100" workbookViewId="0">
      <selection activeCell="A3" sqref="A3:I3"/>
    </sheetView>
  </sheetViews>
  <sheetFormatPr defaultRowHeight="15" x14ac:dyDescent="0.25"/>
  <cols>
    <col min="2" max="2" width="22.140625" customWidth="1"/>
    <col min="3" max="3" width="7.7109375" customWidth="1"/>
    <col min="4" max="4" width="9.28515625" customWidth="1"/>
    <col min="5" max="5" width="8.42578125" customWidth="1"/>
    <col min="6" max="6" width="10.42578125" customWidth="1"/>
    <col min="7" max="7" width="9.7109375" customWidth="1"/>
    <col min="8" max="8" width="9" customWidth="1"/>
    <col min="9" max="9" width="16.7109375" customWidth="1"/>
  </cols>
  <sheetData>
    <row r="1" spans="1:9" ht="21" customHeight="1" x14ac:dyDescent="0.25">
      <c r="A1" s="70" t="s">
        <v>0</v>
      </c>
      <c r="B1" s="70"/>
      <c r="C1" s="71"/>
      <c r="D1" s="71"/>
      <c r="E1" s="2"/>
      <c r="F1" s="2"/>
      <c r="G1" s="2"/>
      <c r="H1" s="72" t="s">
        <v>79</v>
      </c>
      <c r="I1" s="72"/>
    </row>
    <row r="2" spans="1:9" ht="13.5" customHeight="1" x14ac:dyDescent="0.25">
      <c r="A2" s="73"/>
      <c r="B2" s="73"/>
      <c r="C2" s="71"/>
      <c r="D2" s="71"/>
      <c r="E2" s="2"/>
      <c r="F2" s="2"/>
      <c r="G2" s="2"/>
      <c r="H2" s="74" t="s">
        <v>83</v>
      </c>
      <c r="I2" s="74"/>
    </row>
    <row r="3" spans="1:9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</row>
    <row r="4" spans="1:9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</row>
    <row r="5" spans="1:9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</row>
    <row r="6" spans="1:9" ht="15.75" thickBot="1" x14ac:dyDescent="0.3">
      <c r="A6" s="81"/>
      <c r="B6" s="81"/>
      <c r="C6" s="4"/>
      <c r="D6" s="3"/>
      <c r="E6" s="3"/>
      <c r="F6" s="3"/>
      <c r="G6" s="3"/>
      <c r="H6" s="3"/>
      <c r="I6" s="3" t="s">
        <v>4</v>
      </c>
    </row>
    <row r="7" spans="1:9" ht="15.75" thickBot="1" x14ac:dyDescent="0.3">
      <c r="A7" s="82" t="s">
        <v>5</v>
      </c>
      <c r="B7" s="84" t="s">
        <v>6</v>
      </c>
      <c r="C7" s="86" t="s">
        <v>7</v>
      </c>
      <c r="D7" s="87"/>
      <c r="E7" s="87"/>
      <c r="F7" s="87"/>
      <c r="G7" s="87"/>
      <c r="H7" s="87"/>
      <c r="I7" s="88" t="s">
        <v>8</v>
      </c>
    </row>
    <row r="8" spans="1:9" ht="36.75" thickBot="1" x14ac:dyDescent="0.3">
      <c r="A8" s="83"/>
      <c r="B8" s="85"/>
      <c r="C8" s="6" t="s">
        <v>9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89"/>
    </row>
    <row r="9" spans="1:9" ht="21" customHeight="1" thickBot="1" x14ac:dyDescent="0.3">
      <c r="A9" s="7" t="s">
        <v>15</v>
      </c>
      <c r="B9" s="8" t="s">
        <v>16</v>
      </c>
      <c r="C9" s="9"/>
      <c r="D9" s="9"/>
      <c r="E9" s="9"/>
      <c r="F9" s="9"/>
      <c r="G9" s="9"/>
      <c r="H9" s="9"/>
      <c r="I9" s="10"/>
    </row>
    <row r="10" spans="1:9" ht="51" customHeight="1" thickBot="1" x14ac:dyDescent="0.3">
      <c r="A10" s="7" t="s">
        <v>17</v>
      </c>
      <c r="B10" s="8" t="s">
        <v>18</v>
      </c>
      <c r="C10" s="11">
        <f>2390-220</f>
        <v>2170</v>
      </c>
      <c r="D10" s="9">
        <v>0</v>
      </c>
      <c r="E10" s="9">
        <v>0</v>
      </c>
      <c r="F10" s="9">
        <f>2390*1.5</f>
        <v>3585</v>
      </c>
      <c r="G10" s="9">
        <v>0</v>
      </c>
      <c r="H10" s="12">
        <f t="shared" ref="H10:H20" si="0">SUM(C10:G10)</f>
        <v>5755</v>
      </c>
      <c r="I10" s="10" t="s">
        <v>19</v>
      </c>
    </row>
    <row r="11" spans="1:9" ht="46.5" customHeight="1" thickBot="1" x14ac:dyDescent="0.3">
      <c r="A11" s="7" t="s">
        <v>20</v>
      </c>
      <c r="B11" s="8" t="s">
        <v>21</v>
      </c>
      <c r="C11" s="11">
        <f>1850+2451</f>
        <v>4301</v>
      </c>
      <c r="D11" s="9">
        <v>0</v>
      </c>
      <c r="E11" s="9">
        <v>0</v>
      </c>
      <c r="F11" s="9">
        <f>1850*1.5</f>
        <v>2775</v>
      </c>
      <c r="G11" s="9">
        <f>1850*1.7</f>
        <v>3145</v>
      </c>
      <c r="H11" s="12">
        <f t="shared" si="0"/>
        <v>10221</v>
      </c>
      <c r="I11" s="10" t="s">
        <v>19</v>
      </c>
    </row>
    <row r="12" spans="1:9" ht="43.15" customHeight="1" thickBot="1" x14ac:dyDescent="0.3">
      <c r="A12" s="7" t="s">
        <v>22</v>
      </c>
      <c r="B12" s="8" t="s">
        <v>23</v>
      </c>
      <c r="C12" s="11">
        <v>4414</v>
      </c>
      <c r="D12" s="9">
        <v>0</v>
      </c>
      <c r="E12" s="9">
        <v>0</v>
      </c>
      <c r="F12" s="9">
        <v>0</v>
      </c>
      <c r="G12" s="9">
        <v>0</v>
      </c>
      <c r="H12" s="12">
        <f t="shared" si="0"/>
        <v>4414</v>
      </c>
      <c r="I12" s="10" t="s">
        <v>19</v>
      </c>
    </row>
    <row r="13" spans="1:9" ht="53.25" customHeight="1" thickBot="1" x14ac:dyDescent="0.3">
      <c r="A13" s="7" t="s">
        <v>24</v>
      </c>
      <c r="B13" s="8" t="s">
        <v>25</v>
      </c>
      <c r="C13" s="11">
        <f>1828+828</f>
        <v>2656</v>
      </c>
      <c r="D13" s="9">
        <v>0</v>
      </c>
      <c r="E13" s="9">
        <v>0</v>
      </c>
      <c r="F13" s="9">
        <v>0</v>
      </c>
      <c r="G13" s="9">
        <v>0</v>
      </c>
      <c r="H13" s="12">
        <f t="shared" si="0"/>
        <v>2656</v>
      </c>
      <c r="I13" s="10" t="s">
        <v>19</v>
      </c>
    </row>
    <row r="14" spans="1:9" ht="48.75" customHeight="1" thickBot="1" x14ac:dyDescent="0.3">
      <c r="A14" s="7" t="s">
        <v>26</v>
      </c>
      <c r="B14" s="13" t="s">
        <v>27</v>
      </c>
      <c r="C14" s="11">
        <v>3655</v>
      </c>
      <c r="D14" s="9">
        <v>0</v>
      </c>
      <c r="E14" s="9">
        <v>0</v>
      </c>
      <c r="F14" s="9">
        <v>0</v>
      </c>
      <c r="G14" s="9">
        <v>0</v>
      </c>
      <c r="H14" s="12">
        <f t="shared" si="0"/>
        <v>3655</v>
      </c>
      <c r="I14" s="10" t="s">
        <v>19</v>
      </c>
    </row>
    <row r="15" spans="1:9" ht="57" customHeight="1" thickBot="1" x14ac:dyDescent="0.3">
      <c r="A15" s="7" t="s">
        <v>28</v>
      </c>
      <c r="B15" s="8" t="s">
        <v>29</v>
      </c>
      <c r="C15" s="11">
        <f>29025-34.2</f>
        <v>28990.799999999999</v>
      </c>
      <c r="D15" s="9">
        <v>0</v>
      </c>
      <c r="E15" s="9">
        <v>0</v>
      </c>
      <c r="F15" s="9">
        <v>0</v>
      </c>
      <c r="G15" s="9">
        <v>0</v>
      </c>
      <c r="H15" s="12">
        <f t="shared" si="0"/>
        <v>28990.799999999999</v>
      </c>
      <c r="I15" s="10" t="s">
        <v>19</v>
      </c>
    </row>
    <row r="16" spans="1:9" ht="57" customHeight="1" thickBot="1" x14ac:dyDescent="0.3">
      <c r="A16" s="7" t="s">
        <v>30</v>
      </c>
      <c r="B16" s="8" t="s">
        <v>31</v>
      </c>
      <c r="C16" s="11">
        <f>ROUND(13226.1/4*5,0)</f>
        <v>16533</v>
      </c>
      <c r="D16" s="9">
        <f>ROUND(13226.1/4*3*1.25,0)</f>
        <v>12399</v>
      </c>
      <c r="E16" s="9">
        <f>ROUND(13226.1/4*2*1.25,0)-2371.079</f>
        <v>5894.9210000000003</v>
      </c>
      <c r="F16" s="9">
        <v>0</v>
      </c>
      <c r="G16" s="9">
        <v>0</v>
      </c>
      <c r="H16" s="12">
        <f t="shared" si="0"/>
        <v>34826.921000000002</v>
      </c>
      <c r="I16" s="10" t="s">
        <v>19</v>
      </c>
    </row>
    <row r="17" spans="1:20" ht="54" customHeight="1" thickBot="1" x14ac:dyDescent="0.3">
      <c r="A17" s="14" t="s">
        <v>32</v>
      </c>
      <c r="B17" s="49" t="s">
        <v>33</v>
      </c>
      <c r="C17" s="50">
        <v>2338</v>
      </c>
      <c r="D17" s="51">
        <v>0</v>
      </c>
      <c r="E17" s="51">
        <v>0</v>
      </c>
      <c r="F17" s="51">
        <v>0</v>
      </c>
      <c r="G17" s="9">
        <v>0</v>
      </c>
      <c r="H17" s="12">
        <f t="shared" si="0"/>
        <v>2338</v>
      </c>
      <c r="I17" s="10" t="s">
        <v>19</v>
      </c>
    </row>
    <row r="18" spans="1:20" ht="55.5" customHeight="1" thickBot="1" x14ac:dyDescent="0.3">
      <c r="A18" s="14" t="s">
        <v>34</v>
      </c>
      <c r="B18" s="49" t="s">
        <v>35</v>
      </c>
      <c r="C18" s="50">
        <v>2093</v>
      </c>
      <c r="D18" s="51">
        <v>0</v>
      </c>
      <c r="E18" s="51">
        <v>0</v>
      </c>
      <c r="F18" s="51">
        <v>0</v>
      </c>
      <c r="G18" s="9">
        <v>0</v>
      </c>
      <c r="H18" s="12">
        <f t="shared" si="0"/>
        <v>2093</v>
      </c>
      <c r="I18" s="10" t="s">
        <v>19</v>
      </c>
    </row>
    <row r="19" spans="1:20" ht="45.75" customHeight="1" thickBot="1" x14ac:dyDescent="0.3">
      <c r="A19" s="14" t="s">
        <v>36</v>
      </c>
      <c r="B19" s="49" t="s">
        <v>37</v>
      </c>
      <c r="C19" s="51">
        <v>948</v>
      </c>
      <c r="D19" s="51">
        <v>0</v>
      </c>
      <c r="E19" s="51">
        <v>0</v>
      </c>
      <c r="F19" s="51">
        <v>0</v>
      </c>
      <c r="G19" s="9">
        <v>0</v>
      </c>
      <c r="H19" s="12">
        <f t="shared" si="0"/>
        <v>948</v>
      </c>
      <c r="I19" s="10" t="s">
        <v>19</v>
      </c>
    </row>
    <row r="20" spans="1:20" ht="60" x14ac:dyDescent="0.25">
      <c r="A20" s="7" t="s">
        <v>38</v>
      </c>
      <c r="B20" s="49" t="s">
        <v>39</v>
      </c>
      <c r="C20" s="51">
        <v>867</v>
      </c>
      <c r="D20" s="51">
        <v>0</v>
      </c>
      <c r="E20" s="51">
        <v>0</v>
      </c>
      <c r="F20" s="51">
        <v>0</v>
      </c>
      <c r="G20" s="9">
        <v>0</v>
      </c>
      <c r="H20" s="12">
        <f t="shared" si="0"/>
        <v>867</v>
      </c>
      <c r="I20" s="10" t="s">
        <v>19</v>
      </c>
    </row>
    <row r="21" spans="1:20" ht="51" customHeight="1" x14ac:dyDescent="0.25">
      <c r="A21" s="36" t="s">
        <v>40</v>
      </c>
      <c r="B21" s="52" t="s">
        <v>41</v>
      </c>
      <c r="C21" s="53">
        <v>1490</v>
      </c>
      <c r="D21" s="53">
        <v>0</v>
      </c>
      <c r="E21" s="53">
        <v>0</v>
      </c>
      <c r="F21" s="53">
        <v>0</v>
      </c>
      <c r="G21" s="36">
        <v>0</v>
      </c>
      <c r="H21" s="38">
        <f t="shared" ref="H21:H34" si="1">SUM(C21:G21)</f>
        <v>1490</v>
      </c>
      <c r="I21" s="37" t="s">
        <v>19</v>
      </c>
    </row>
    <row r="22" spans="1:20" ht="60.75" thickBot="1" x14ac:dyDescent="0.3">
      <c r="A22" s="32" t="s">
        <v>42</v>
      </c>
      <c r="B22" s="54" t="s">
        <v>43</v>
      </c>
      <c r="C22" s="55">
        <v>750</v>
      </c>
      <c r="D22" s="55">
        <v>0</v>
      </c>
      <c r="E22" s="55">
        <v>0</v>
      </c>
      <c r="F22" s="55">
        <v>0</v>
      </c>
      <c r="G22" s="33">
        <v>0</v>
      </c>
      <c r="H22" s="34">
        <f t="shared" si="1"/>
        <v>750</v>
      </c>
      <c r="I22" s="35" t="s">
        <v>19</v>
      </c>
    </row>
    <row r="23" spans="1:20" ht="49.5" customHeight="1" thickBot="1" x14ac:dyDescent="0.3">
      <c r="A23" s="14" t="s">
        <v>44</v>
      </c>
      <c r="B23" s="49" t="s">
        <v>45</v>
      </c>
      <c r="C23" s="51">
        <v>149</v>
      </c>
      <c r="D23" s="51">
        <v>0</v>
      </c>
      <c r="E23" s="51">
        <v>0</v>
      </c>
      <c r="F23" s="51">
        <v>0</v>
      </c>
      <c r="G23" s="9">
        <v>0</v>
      </c>
      <c r="H23" s="12">
        <f t="shared" si="1"/>
        <v>149</v>
      </c>
      <c r="I23" s="10" t="s">
        <v>19</v>
      </c>
    </row>
    <row r="24" spans="1:20" ht="58.5" customHeight="1" thickBot="1" x14ac:dyDescent="0.3">
      <c r="A24" s="15" t="s">
        <v>71</v>
      </c>
      <c r="B24" s="56" t="s">
        <v>47</v>
      </c>
      <c r="C24" s="50">
        <f>5222.2-C28</f>
        <v>4783.6769999999997</v>
      </c>
      <c r="D24" s="50">
        <v>0</v>
      </c>
      <c r="E24" s="50">
        <v>0</v>
      </c>
      <c r="F24" s="50">
        <v>0</v>
      </c>
      <c r="G24" s="11">
        <v>0</v>
      </c>
      <c r="H24" s="16">
        <f t="shared" ref="H24:H29" si="2">SUM(C24:G24)</f>
        <v>4783.6769999999997</v>
      </c>
      <c r="I24" s="17" t="s">
        <v>19</v>
      </c>
      <c r="J24" s="31"/>
      <c r="K24" s="31"/>
      <c r="L24" s="31"/>
      <c r="M24" s="31"/>
      <c r="N24" s="31"/>
      <c r="O24" s="43"/>
      <c r="P24" s="31"/>
    </row>
    <row r="25" spans="1:20" ht="49.5" customHeight="1" thickBot="1" x14ac:dyDescent="0.3">
      <c r="A25" s="15" t="s">
        <v>46</v>
      </c>
      <c r="B25" s="56" t="s">
        <v>48</v>
      </c>
      <c r="C25" s="50">
        <v>0</v>
      </c>
      <c r="D25" s="50">
        <v>0</v>
      </c>
      <c r="E25" s="50">
        <v>3200</v>
      </c>
      <c r="F25" s="50">
        <v>0</v>
      </c>
      <c r="G25" s="11">
        <v>0</v>
      </c>
      <c r="H25" s="16">
        <f t="shared" si="2"/>
        <v>3200</v>
      </c>
      <c r="I25" s="17" t="s">
        <v>19</v>
      </c>
      <c r="J25" s="31">
        <v>2027</v>
      </c>
      <c r="K25" s="31">
        <v>2028</v>
      </c>
      <c r="L25" s="31">
        <v>2029</v>
      </c>
      <c r="M25" s="31">
        <v>2030</v>
      </c>
      <c r="N25" s="31"/>
      <c r="O25" s="31"/>
      <c r="P25" s="31"/>
    </row>
    <row r="26" spans="1:20" ht="31.15" customHeight="1" x14ac:dyDescent="0.25">
      <c r="A26" s="64" t="s">
        <v>76</v>
      </c>
      <c r="B26" s="90" t="s">
        <v>75</v>
      </c>
      <c r="C26" s="68">
        <v>0</v>
      </c>
      <c r="D26" s="68">
        <v>0</v>
      </c>
      <c r="E26" s="68">
        <f>33.001+1885.79713+99.004+93.808</f>
        <v>2111.61013</v>
      </c>
      <c r="F26" s="68">
        <f>98.577+98.976+98.534+95.696+97.65+96.438+96.766+95.582+95.881+95.439+94.299+94.555</f>
        <v>1158.393</v>
      </c>
      <c r="G26" s="64">
        <f>93.443+93.671+93.229+90.905+92.345+91.304+91.461+90.448+90.577+90.135+89.165+89.251+K26+L26+M26</f>
        <v>3936.1019999999999</v>
      </c>
      <c r="H26" s="66">
        <f>SUM(C26:G26)</f>
        <v>7206.1051299999999</v>
      </c>
      <c r="I26" s="66" t="s">
        <v>78</v>
      </c>
      <c r="J26" s="31">
        <f>93.443+93.671+93.229+90.905+92.345+91.304+91.461+90.448+90.577+90.135+89.165+89.251</f>
        <v>1095.934</v>
      </c>
      <c r="K26" s="31">
        <f>88.309+88.366+87.924+86.57+87.04+86.17+86.156+85.315+85.272+84.83+84.031+83.946</f>
        <v>1033.9290000000001</v>
      </c>
      <c r="L26" s="31">
        <f>83.176+83.062+82.62+81.322+81.736+81.037+80.852+80.181+79.967+79.525+78.898+78.641</f>
        <v>971.01699999999994</v>
      </c>
      <c r="M26" s="31">
        <f>78.042+77.757+77.315+76.531+76.431+75.903+75.547+75.048+74.663+74.221+73.764</f>
        <v>835.22199999999998</v>
      </c>
      <c r="N26" s="31"/>
      <c r="O26" s="31"/>
      <c r="P26" s="31"/>
    </row>
    <row r="27" spans="1:20" ht="30" customHeight="1" thickBot="1" x14ac:dyDescent="0.3">
      <c r="A27" s="65"/>
      <c r="B27" s="91"/>
      <c r="C27" s="69"/>
      <c r="D27" s="69"/>
      <c r="E27" s="69"/>
      <c r="F27" s="69"/>
      <c r="G27" s="65"/>
      <c r="H27" s="67"/>
      <c r="I27" s="67"/>
      <c r="J27" s="31"/>
      <c r="K27" s="31"/>
      <c r="L27" s="31"/>
      <c r="M27" s="31"/>
      <c r="N27" s="31"/>
      <c r="O27" s="31"/>
      <c r="P27" s="31"/>
      <c r="Q27" s="31"/>
    </row>
    <row r="28" spans="1:20" ht="55.15" customHeight="1" thickBot="1" x14ac:dyDescent="0.3">
      <c r="A28" s="15" t="s">
        <v>49</v>
      </c>
      <c r="B28" s="56" t="s">
        <v>50</v>
      </c>
      <c r="C28" s="50">
        <f>330+108.523</f>
        <v>438.52300000000002</v>
      </c>
      <c r="D28" s="50">
        <v>0</v>
      </c>
      <c r="E28" s="50">
        <v>0</v>
      </c>
      <c r="F28" s="50">
        <v>0</v>
      </c>
      <c r="G28" s="11">
        <v>0</v>
      </c>
      <c r="H28" s="16">
        <f t="shared" si="2"/>
        <v>438.52300000000002</v>
      </c>
      <c r="I28" s="17" t="s">
        <v>19</v>
      </c>
      <c r="J28" s="31"/>
      <c r="K28" s="31"/>
      <c r="L28" s="31"/>
      <c r="M28" s="44" t="s">
        <v>73</v>
      </c>
      <c r="N28" s="44"/>
      <c r="O28" s="44"/>
      <c r="P28" s="31" t="s">
        <v>74</v>
      </c>
      <c r="Q28" s="31"/>
      <c r="R28" s="31"/>
      <c r="S28" s="31"/>
      <c r="T28" s="31"/>
    </row>
    <row r="29" spans="1:20" ht="56.45" customHeight="1" thickBot="1" x14ac:dyDescent="0.3">
      <c r="A29" s="15" t="s">
        <v>51</v>
      </c>
      <c r="B29" s="56" t="s">
        <v>52</v>
      </c>
      <c r="C29" s="50">
        <v>0</v>
      </c>
      <c r="D29" s="50">
        <v>595.09900000000005</v>
      </c>
      <c r="E29" s="50">
        <f>13285.424+498.894-93.808</f>
        <v>13690.51</v>
      </c>
      <c r="F29" s="50">
        <v>0</v>
      </c>
      <c r="G29" s="11">
        <v>0</v>
      </c>
      <c r="H29" s="16">
        <f t="shared" si="2"/>
        <v>14285.609</v>
      </c>
      <c r="I29" s="17" t="s">
        <v>19</v>
      </c>
      <c r="J29" s="31"/>
      <c r="K29" s="31"/>
      <c r="L29" s="31"/>
      <c r="M29" s="44"/>
      <c r="N29" s="44"/>
      <c r="O29" s="44"/>
      <c r="P29" s="31"/>
      <c r="Q29" s="31"/>
    </row>
    <row r="30" spans="1:20" ht="52.9" customHeight="1" thickBot="1" x14ac:dyDescent="0.3">
      <c r="A30" s="14" t="s">
        <v>53</v>
      </c>
      <c r="B30" s="49" t="s">
        <v>54</v>
      </c>
      <c r="C30" s="51">
        <v>4050</v>
      </c>
      <c r="D30" s="51">
        <v>0</v>
      </c>
      <c r="E30" s="51">
        <v>0</v>
      </c>
      <c r="F30" s="51">
        <v>0</v>
      </c>
      <c r="G30" s="9">
        <v>0</v>
      </c>
      <c r="H30" s="12">
        <f t="shared" si="1"/>
        <v>4050</v>
      </c>
      <c r="I30" s="10" t="s">
        <v>19</v>
      </c>
      <c r="J30" s="31"/>
      <c r="K30" s="31"/>
      <c r="L30" s="31"/>
      <c r="M30" s="31"/>
      <c r="N30" s="31"/>
      <c r="O30" s="31"/>
      <c r="P30" s="31"/>
      <c r="Q30" s="31"/>
    </row>
    <row r="31" spans="1:20" ht="49.15" customHeight="1" thickBot="1" x14ac:dyDescent="0.3">
      <c r="A31" s="14" t="s">
        <v>55</v>
      </c>
      <c r="B31" s="57" t="s">
        <v>56</v>
      </c>
      <c r="C31" s="58">
        <v>200</v>
      </c>
      <c r="D31" s="58">
        <v>300</v>
      </c>
      <c r="E31" s="58">
        <v>300</v>
      </c>
      <c r="F31" s="58">
        <v>400</v>
      </c>
      <c r="G31" s="18">
        <v>500</v>
      </c>
      <c r="H31" s="19">
        <f t="shared" si="1"/>
        <v>1700</v>
      </c>
      <c r="I31" s="20" t="s">
        <v>57</v>
      </c>
    </row>
    <row r="32" spans="1:20" ht="27" customHeight="1" thickBot="1" x14ac:dyDescent="0.3">
      <c r="A32" s="21" t="s">
        <v>58</v>
      </c>
      <c r="B32" s="57" t="s">
        <v>59</v>
      </c>
      <c r="C32" s="58">
        <v>200</v>
      </c>
      <c r="D32" s="58">
        <v>200</v>
      </c>
      <c r="E32" s="58">
        <v>0</v>
      </c>
      <c r="F32" s="58">
        <v>0</v>
      </c>
      <c r="G32" s="18">
        <v>0</v>
      </c>
      <c r="H32" s="12">
        <f t="shared" si="1"/>
        <v>400</v>
      </c>
      <c r="I32" s="20" t="s">
        <v>57</v>
      </c>
    </row>
    <row r="33" spans="1:9" ht="27.75" customHeight="1" thickBot="1" x14ac:dyDescent="0.3">
      <c r="A33" s="21" t="s">
        <v>60</v>
      </c>
      <c r="B33" s="57" t="s">
        <v>61</v>
      </c>
      <c r="C33" s="58">
        <v>500</v>
      </c>
      <c r="D33" s="58">
        <v>500</v>
      </c>
      <c r="E33" s="58">
        <v>600</v>
      </c>
      <c r="F33" s="58">
        <v>700</v>
      </c>
      <c r="G33" s="18">
        <v>700</v>
      </c>
      <c r="H33" s="12">
        <f t="shared" si="1"/>
        <v>3000</v>
      </c>
      <c r="I33" s="20" t="s">
        <v>57</v>
      </c>
    </row>
    <row r="34" spans="1:9" ht="22.9" customHeight="1" thickBot="1" x14ac:dyDescent="0.3">
      <c r="A34" s="21" t="s">
        <v>62</v>
      </c>
      <c r="B34" s="57" t="s">
        <v>63</v>
      </c>
      <c r="C34" s="58">
        <v>400</v>
      </c>
      <c r="D34" s="58">
        <v>400</v>
      </c>
      <c r="E34" s="58">
        <v>0</v>
      </c>
      <c r="F34" s="58">
        <v>0</v>
      </c>
      <c r="G34" s="18">
        <v>0</v>
      </c>
      <c r="H34" s="12">
        <f t="shared" si="1"/>
        <v>800</v>
      </c>
      <c r="I34" s="20" t="s">
        <v>57</v>
      </c>
    </row>
    <row r="35" spans="1:9" ht="50.45" customHeight="1" thickBot="1" x14ac:dyDescent="0.3">
      <c r="A35" s="22" t="s">
        <v>64</v>
      </c>
      <c r="B35" s="59" t="s">
        <v>65</v>
      </c>
      <c r="C35" s="60">
        <f t="shared" ref="C35" si="3">C36+C38</f>
        <v>81927</v>
      </c>
      <c r="D35" s="61">
        <f>SUM(D10:D34)</f>
        <v>14394.099</v>
      </c>
      <c r="E35" s="61">
        <f>SUM(E10:E34)</f>
        <v>25797.041129999998</v>
      </c>
      <c r="F35" s="61">
        <f t="shared" ref="F35:H35" si="4">SUM(F10:F34)</f>
        <v>8618.393</v>
      </c>
      <c r="G35" s="23">
        <f t="shared" si="4"/>
        <v>8281.101999999999</v>
      </c>
      <c r="H35" s="23">
        <f t="shared" si="4"/>
        <v>139017.63513000001</v>
      </c>
      <c r="I35" s="10" t="s">
        <v>66</v>
      </c>
    </row>
    <row r="36" spans="1:9" ht="29.25" customHeight="1" thickBot="1" x14ac:dyDescent="0.3">
      <c r="A36" s="10"/>
      <c r="B36" s="49"/>
      <c r="C36" s="62">
        <f>C28+C23+C22+C21+C20+C19+C18+C17+C16+C15+C14+C13+C12+C11+C10+C30+C24+C29+C25+C26</f>
        <v>80627</v>
      </c>
      <c r="D36" s="63">
        <f>D28+D23+D22+D21+D20+D19+D18+D17+D16+D15+D14+D13+D12+D11+D10+D30+D24+D29+D25+D26</f>
        <v>12994.099</v>
      </c>
      <c r="E36" s="63">
        <f>SUM(E10:E30)-132.005</f>
        <v>24765.036129999997</v>
      </c>
      <c r="F36" s="63">
        <f>F28+F23+F22+F21+F20+F19+F18+F17+F16+F15+F14+F13+F12+F11+F10+F30+F24+F29+F25+F26</f>
        <v>7518.393</v>
      </c>
      <c r="G36" s="24">
        <f t="shared" ref="G36" si="5">G28+G23+G22+G21+G20+G19+G18+G17+G16+G15+G14+G13+G12+G11+G10+G30+G24+G29+G25+G26</f>
        <v>7081.1019999999999</v>
      </c>
      <c r="H36" s="24">
        <f>H28+H23+H22+H21+H20+H19+H18+H17+H16+H15+H14+H13+H12+H11+H10+H30+H24+H29+H25+H26-132.005</f>
        <v>132985.63013000001</v>
      </c>
      <c r="I36" s="10" t="s">
        <v>67</v>
      </c>
    </row>
    <row r="37" spans="1:9" ht="29.25" customHeight="1" thickBot="1" x14ac:dyDescent="0.3">
      <c r="A37" s="10"/>
      <c r="B37" s="49"/>
      <c r="C37" s="62">
        <v>0</v>
      </c>
      <c r="D37" s="63">
        <v>0</v>
      </c>
      <c r="E37" s="63">
        <f>99.004+33.001</f>
        <v>132.005</v>
      </c>
      <c r="F37" s="63">
        <v>0</v>
      </c>
      <c r="G37" s="24">
        <v>0</v>
      </c>
      <c r="H37" s="24">
        <f t="shared" ref="H37:H38" si="6">D37+E37+F37+G37+C37</f>
        <v>132.005</v>
      </c>
      <c r="I37" s="10" t="s">
        <v>77</v>
      </c>
    </row>
    <row r="38" spans="1:9" ht="26.25" customHeight="1" thickBot="1" x14ac:dyDescent="0.3">
      <c r="A38" s="25"/>
      <c r="B38" s="26"/>
      <c r="C38" s="5">
        <f>C34+C33+C32+C31</f>
        <v>1300</v>
      </c>
      <c r="D38" s="5">
        <f>D34+D33+D32+D31</f>
        <v>1400</v>
      </c>
      <c r="E38" s="5">
        <f>E34+E33+E32+E31</f>
        <v>900</v>
      </c>
      <c r="F38" s="5">
        <f>F34+F33+F32+F31</f>
        <v>1100</v>
      </c>
      <c r="G38" s="5">
        <f>G34+G33+G32+G31</f>
        <v>1200</v>
      </c>
      <c r="H38" s="42">
        <f t="shared" si="6"/>
        <v>5900</v>
      </c>
      <c r="I38" s="41" t="s">
        <v>57</v>
      </c>
    </row>
    <row r="39" spans="1:9" ht="6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27" customHeight="1" x14ac:dyDescent="0.25">
      <c r="A40" s="75" t="s">
        <v>68</v>
      </c>
      <c r="B40" s="75"/>
      <c r="C40" s="75"/>
      <c r="D40" s="75"/>
      <c r="E40" s="75"/>
      <c r="F40" s="75"/>
      <c r="G40" s="75"/>
      <c r="H40" s="75"/>
      <c r="I40" s="75"/>
    </row>
    <row r="41" spans="1:9" ht="9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22.5" customHeight="1" x14ac:dyDescent="0.25">
      <c r="A42" s="47" t="s">
        <v>80</v>
      </c>
      <c r="B42" s="40"/>
      <c r="C42" s="40"/>
      <c r="D42" s="40"/>
      <c r="E42" s="40"/>
      <c r="F42" s="40"/>
      <c r="H42" s="40"/>
      <c r="I42" s="40"/>
    </row>
    <row r="43" spans="1:9" ht="12.75" customHeight="1" x14ac:dyDescent="0.25">
      <c r="A43" s="48" t="s">
        <v>81</v>
      </c>
      <c r="B43" s="28"/>
      <c r="C43" s="28"/>
      <c r="D43" s="28"/>
      <c r="E43" s="28"/>
      <c r="F43" s="28"/>
      <c r="G43" s="39" t="s">
        <v>82</v>
      </c>
      <c r="H43" s="28"/>
      <c r="I43" s="28"/>
    </row>
    <row r="44" spans="1:9" ht="6.75" customHeight="1" x14ac:dyDescent="0.25">
      <c r="A44" s="48"/>
      <c r="B44" s="46"/>
      <c r="C44" s="46"/>
      <c r="D44" s="46"/>
      <c r="E44" s="46"/>
      <c r="F44" s="46"/>
      <c r="G44" s="45"/>
      <c r="H44" s="46"/>
      <c r="I44" s="46"/>
    </row>
    <row r="45" spans="1:9" ht="27" customHeight="1" x14ac:dyDescent="0.25">
      <c r="A45" s="1" t="s">
        <v>69</v>
      </c>
      <c r="B45" s="29"/>
      <c r="C45" s="29"/>
      <c r="D45" s="29"/>
      <c r="E45" s="29"/>
      <c r="F45" s="76"/>
      <c r="G45" s="77" t="s">
        <v>72</v>
      </c>
      <c r="H45" s="78"/>
      <c r="I45" s="78"/>
    </row>
    <row r="46" spans="1:9" ht="14.25" customHeight="1" x14ac:dyDescent="0.25">
      <c r="A46" s="1" t="s">
        <v>70</v>
      </c>
      <c r="B46" s="29"/>
      <c r="C46" s="29"/>
      <c r="D46" s="29"/>
      <c r="E46" s="29"/>
      <c r="F46" s="76"/>
      <c r="G46" s="78"/>
      <c r="H46" s="78"/>
      <c r="I46" s="78"/>
    </row>
    <row r="47" spans="1:9" x14ac:dyDescent="0.25">
      <c r="A47" s="29"/>
      <c r="B47" s="29"/>
      <c r="C47" s="29"/>
      <c r="D47" s="29"/>
      <c r="E47" s="29"/>
      <c r="F47" s="76"/>
      <c r="G47" s="78"/>
      <c r="H47" s="78"/>
      <c r="I47" s="78"/>
    </row>
  </sheetData>
  <mergeCells count="26">
    <mergeCell ref="A40:I40"/>
    <mergeCell ref="F45:F47"/>
    <mergeCell ref="G45:I47"/>
    <mergeCell ref="A3:I3"/>
    <mergeCell ref="A4:I4"/>
    <mergeCell ref="A5:I5"/>
    <mergeCell ref="A6:B6"/>
    <mergeCell ref="A7:A8"/>
    <mergeCell ref="B7:B8"/>
    <mergeCell ref="C7:H7"/>
    <mergeCell ref="I7:I8"/>
    <mergeCell ref="B26:B27"/>
    <mergeCell ref="A26:A27"/>
    <mergeCell ref="I26:I27"/>
    <mergeCell ref="E26:E27"/>
    <mergeCell ref="F26:F27"/>
    <mergeCell ref="G26:G27"/>
    <mergeCell ref="H26:H27"/>
    <mergeCell ref="C26:C27"/>
    <mergeCell ref="D26:D27"/>
    <mergeCell ref="A1:B1"/>
    <mergeCell ref="C1:D1"/>
    <mergeCell ref="H1:I1"/>
    <mergeCell ref="A2:B2"/>
    <mergeCell ref="C2:D2"/>
    <mergeCell ref="H2:I2"/>
  </mergeCells>
  <pageMargins left="0.7" right="0.7" top="0.75" bottom="0.75" header="0.3" footer="0.3"/>
  <pageSetup paperSize="9" scale="8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2025-09-11T06:34:24Z</cp:lastPrinted>
  <dcterms:created xsi:type="dcterms:W3CDTF">2015-06-05T18:17:20Z</dcterms:created>
  <dcterms:modified xsi:type="dcterms:W3CDTF">2025-09-15T11:10:37Z</dcterms:modified>
</cp:coreProperties>
</file>