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BUDJET\2025\Прогноз бюджету на 2026-2028 роки\Рішення МВК від 28.08.2025 №\"/>
    </mc:Choice>
  </mc:AlternateContent>
  <xr:revisionPtr revIDLastSave="0" documentId="13_ncr:1_{3C9E769E-F59A-48FC-BB5B-563F19E23320}" xr6:coauthVersionLast="47" xr6:coauthVersionMax="47" xr10:uidLastSave="{00000000-0000-0000-0000-000000000000}"/>
  <bookViews>
    <workbookView xWindow="-120" yWindow="-120" windowWidth="29040" windowHeight="15720" activeTab="10" xr2:uid="{00000000-000D-0000-FFFF-FFFF00000000}"/>
  </bookViews>
  <sheets>
    <sheet name="D1" sheetId="2" r:id="rId1"/>
    <sheet name="D2" sheetId="3" r:id="rId2"/>
    <sheet name="D3" sheetId="4" r:id="rId3"/>
    <sheet name="D4" sheetId="5" r:id="rId4"/>
    <sheet name="D5" sheetId="6" r:id="rId5"/>
    <sheet name="D6" sheetId="7" r:id="rId6"/>
    <sheet name="D7" sheetId="8" r:id="rId7"/>
    <sheet name="D8" sheetId="9" r:id="rId8"/>
    <sheet name="D9" sheetId="10" r:id="rId9"/>
    <sheet name="D10" sheetId="11" r:id="rId10"/>
    <sheet name="D11" sheetId="12" r:id="rId11"/>
  </sheets>
  <definedNames>
    <definedName name="_GoBack" localSheetId="0">'D1'!$F$4</definedName>
    <definedName name="CREXPORT">#REF!</definedName>
    <definedName name="n" localSheetId="9" hidden="1">{#N/A,#N/A,FALSE,"Лист4"}</definedName>
    <definedName name="n" localSheetId="10" hidden="1">{#N/A,#N/A,FALSE,"Лист4"}</definedName>
    <definedName name="n" localSheetId="2" hidden="1">{#N/A,#N/A,FALSE,"Лист4"}</definedName>
    <definedName name="n" localSheetId="3" hidden="1">{#N/A,#N/A,FALSE,"Лист4"}</definedName>
    <definedName name="n" localSheetId="4" hidden="1">{#N/A,#N/A,FALSE,"Лист4"}</definedName>
    <definedName name="n" localSheetId="5" hidden="1">{#N/A,#N/A,FALSE,"Лист4"}</definedName>
    <definedName name="n" localSheetId="6" hidden="1">{#N/A,#N/A,FALSE,"Лист4"}</definedName>
    <definedName name="n" localSheetId="7" hidden="1">{#N/A,#N/A,FALSE,"Лист4"}</definedName>
    <definedName name="n" localSheetId="8" hidden="1">{#N/A,#N/A,FALSE,"Лист4"}</definedName>
    <definedName name="n" hidden="1">{#N/A,#N/A,FALSE,"Лист4"}</definedName>
    <definedName name="wrn.Інструкція." localSheetId="9" hidden="1">{#N/A,#N/A,FALSE,"Лист4"}</definedName>
    <definedName name="wrn.Інструкція." localSheetId="10" hidden="1">{#N/A,#N/A,FALSE,"Лист4"}</definedName>
    <definedName name="wrn.Інструкція." localSheetId="2" hidden="1">{#N/A,#N/A,FALSE,"Лист4"}</definedName>
    <definedName name="wrn.Інструкція." localSheetId="3" hidden="1">{#N/A,#N/A,FALSE,"Лист4"}</definedName>
    <definedName name="wrn.Інструкція." localSheetId="4" hidden="1">{#N/A,#N/A,FALSE,"Лист4"}</definedName>
    <definedName name="wrn.Інструкція." localSheetId="5" hidden="1">{#N/A,#N/A,FALSE,"Лист4"}</definedName>
    <definedName name="wrn.Інструкція." localSheetId="6" hidden="1">{#N/A,#N/A,FALSE,"Лист4"}</definedName>
    <definedName name="wrn.Інструкція." localSheetId="7" hidden="1">{#N/A,#N/A,FALSE,"Лист4"}</definedName>
    <definedName name="wrn.Інструкція." localSheetId="8" hidden="1">{#N/A,#N/A,FALSE,"Лист4"}</definedName>
    <definedName name="wrn.Інструкція." hidden="1">{#N/A,#N/A,FALSE,"Лист4"}</definedName>
    <definedName name="аа" localSheetId="9" hidden="1">{#N/A,#N/A,FALSE,"Лист4"}</definedName>
    <definedName name="аа" localSheetId="10" hidden="1">{#N/A,#N/A,FALSE,"Лист4"}</definedName>
    <definedName name="аа" localSheetId="2" hidden="1">{#N/A,#N/A,FALSE,"Лист4"}</definedName>
    <definedName name="аа" localSheetId="3" hidden="1">{#N/A,#N/A,FALSE,"Лист4"}</definedName>
    <definedName name="аа" localSheetId="4" hidden="1">{#N/A,#N/A,FALSE,"Лист4"}</definedName>
    <definedName name="аа" localSheetId="5" hidden="1">{#N/A,#N/A,FALSE,"Лист4"}</definedName>
    <definedName name="аа" localSheetId="6" hidden="1">{#N/A,#N/A,FALSE,"Лист4"}</definedName>
    <definedName name="аа" localSheetId="7" hidden="1">{#N/A,#N/A,FALSE,"Лист4"}</definedName>
    <definedName name="аа" localSheetId="8" hidden="1">{#N/A,#N/A,FALSE,"Лист4"}</definedName>
    <definedName name="аа" hidden="1">{#N/A,#N/A,FALSE,"Лист4"}</definedName>
    <definedName name="аааа" localSheetId="9" hidden="1">{#N/A,#N/A,FALSE,"Лист4"}</definedName>
    <definedName name="аааа" localSheetId="10" hidden="1">{#N/A,#N/A,FALSE,"Лист4"}</definedName>
    <definedName name="аааа" localSheetId="2" hidden="1">{#N/A,#N/A,FALSE,"Лист4"}</definedName>
    <definedName name="аааа" localSheetId="3" hidden="1">{#N/A,#N/A,FALSE,"Лист4"}</definedName>
    <definedName name="аааа" localSheetId="4" hidden="1">{#N/A,#N/A,FALSE,"Лист4"}</definedName>
    <definedName name="аааа" localSheetId="5" hidden="1">{#N/A,#N/A,FALSE,"Лист4"}</definedName>
    <definedName name="аааа" localSheetId="6" hidden="1">{#N/A,#N/A,FALSE,"Лист4"}</definedName>
    <definedName name="аааа" localSheetId="7" hidden="1">{#N/A,#N/A,FALSE,"Лист4"}</definedName>
    <definedName name="аааа" localSheetId="8" hidden="1">{#N/A,#N/A,FALSE,"Лист4"}</definedName>
    <definedName name="аааа" hidden="1">{#N/A,#N/A,FALSE,"Лист4"}</definedName>
    <definedName name="ааааа" localSheetId="9" hidden="1">{#N/A,#N/A,FALSE,"Лист4"}</definedName>
    <definedName name="ааааа" localSheetId="10" hidden="1">{#N/A,#N/A,FALSE,"Лист4"}</definedName>
    <definedName name="ааааа" localSheetId="2" hidden="1">{#N/A,#N/A,FALSE,"Лист4"}</definedName>
    <definedName name="ааааа" localSheetId="3" hidden="1">{#N/A,#N/A,FALSE,"Лист4"}</definedName>
    <definedName name="ааааа" localSheetId="4" hidden="1">{#N/A,#N/A,FALSE,"Лист4"}</definedName>
    <definedName name="ааааа" localSheetId="5" hidden="1">{#N/A,#N/A,FALSE,"Лист4"}</definedName>
    <definedName name="ааааа" localSheetId="6" hidden="1">{#N/A,#N/A,FALSE,"Лист4"}</definedName>
    <definedName name="ааааа" localSheetId="7" hidden="1">{#N/A,#N/A,FALSE,"Лист4"}</definedName>
    <definedName name="ааааа" localSheetId="8" hidden="1">{#N/A,#N/A,FALSE,"Лист4"}</definedName>
    <definedName name="ааааа" hidden="1">{#N/A,#N/A,FALSE,"Лист4"}</definedName>
    <definedName name="аааг" localSheetId="9" hidden="1">{#N/A,#N/A,FALSE,"Лист4"}</definedName>
    <definedName name="аааг" localSheetId="10" hidden="1">{#N/A,#N/A,FALSE,"Лист4"}</definedName>
    <definedName name="аааг" localSheetId="2" hidden="1">{#N/A,#N/A,FALSE,"Лист4"}</definedName>
    <definedName name="аааг" localSheetId="3" hidden="1">{#N/A,#N/A,FALSE,"Лист4"}</definedName>
    <definedName name="аааг" localSheetId="4" hidden="1">{#N/A,#N/A,FALSE,"Лист4"}</definedName>
    <definedName name="аааг" localSheetId="5" hidden="1">{#N/A,#N/A,FALSE,"Лист4"}</definedName>
    <definedName name="аааг" localSheetId="6" hidden="1">{#N/A,#N/A,FALSE,"Лист4"}</definedName>
    <definedName name="аааг" localSheetId="7" hidden="1">{#N/A,#N/A,FALSE,"Лист4"}</definedName>
    <definedName name="аааг" localSheetId="8" hidden="1">{#N/A,#N/A,FALSE,"Лист4"}</definedName>
    <definedName name="аааг" hidden="1">{#N/A,#N/A,FALSE,"Лист4"}</definedName>
    <definedName name="ааао" localSheetId="9" hidden="1">{#N/A,#N/A,FALSE,"Лист4"}</definedName>
    <definedName name="ааао" localSheetId="10" hidden="1">{#N/A,#N/A,FALSE,"Лист4"}</definedName>
    <definedName name="ааао" localSheetId="2" hidden="1">{#N/A,#N/A,FALSE,"Лист4"}</definedName>
    <definedName name="ааао" localSheetId="3" hidden="1">{#N/A,#N/A,FALSE,"Лист4"}</definedName>
    <definedName name="ааао" localSheetId="4" hidden="1">{#N/A,#N/A,FALSE,"Лист4"}</definedName>
    <definedName name="ааао" localSheetId="5" hidden="1">{#N/A,#N/A,FALSE,"Лист4"}</definedName>
    <definedName name="ааао" localSheetId="6" hidden="1">{#N/A,#N/A,FALSE,"Лист4"}</definedName>
    <definedName name="ааао" localSheetId="7" hidden="1">{#N/A,#N/A,FALSE,"Лист4"}</definedName>
    <definedName name="ааао" localSheetId="8" hidden="1">{#N/A,#N/A,FALSE,"Лист4"}</definedName>
    <definedName name="ааао" hidden="1">{#N/A,#N/A,FALSE,"Лист4"}</definedName>
    <definedName name="аааоркк" localSheetId="9" hidden="1">{#N/A,#N/A,FALSE,"Лист4"}</definedName>
    <definedName name="аааоркк" localSheetId="10" hidden="1">{#N/A,#N/A,FALSE,"Лист4"}</definedName>
    <definedName name="аааоркк" localSheetId="2" hidden="1">{#N/A,#N/A,FALSE,"Лист4"}</definedName>
    <definedName name="аааоркк" localSheetId="3" hidden="1">{#N/A,#N/A,FALSE,"Лист4"}</definedName>
    <definedName name="аааоркк" localSheetId="4" hidden="1">{#N/A,#N/A,FALSE,"Лист4"}</definedName>
    <definedName name="аааоркк" localSheetId="5" hidden="1">{#N/A,#N/A,FALSE,"Лист4"}</definedName>
    <definedName name="аааоркк" localSheetId="6" hidden="1">{#N/A,#N/A,FALSE,"Лист4"}</definedName>
    <definedName name="аааоркк" localSheetId="7" hidden="1">{#N/A,#N/A,FALSE,"Лист4"}</definedName>
    <definedName name="аааоркк" localSheetId="8" hidden="1">{#N/A,#N/A,FALSE,"Лист4"}</definedName>
    <definedName name="аааоркк" hidden="1">{#N/A,#N/A,FALSE,"Лист4"}</definedName>
    <definedName name="аарр" localSheetId="9" hidden="1">{#N/A,#N/A,FALSE,"Лист4"}</definedName>
    <definedName name="аарр" localSheetId="10" hidden="1">{#N/A,#N/A,FALSE,"Лист4"}</definedName>
    <definedName name="аарр" localSheetId="2" hidden="1">{#N/A,#N/A,FALSE,"Лист4"}</definedName>
    <definedName name="аарр" localSheetId="3" hidden="1">{#N/A,#N/A,FALSE,"Лист4"}</definedName>
    <definedName name="аарр" localSheetId="4" hidden="1">{#N/A,#N/A,FALSE,"Лист4"}</definedName>
    <definedName name="аарр" localSheetId="5" hidden="1">{#N/A,#N/A,FALSE,"Лист4"}</definedName>
    <definedName name="аарр" localSheetId="6" hidden="1">{#N/A,#N/A,FALSE,"Лист4"}</definedName>
    <definedName name="аарр" localSheetId="7" hidden="1">{#N/A,#N/A,FALSE,"Лист4"}</definedName>
    <definedName name="аарр" localSheetId="8" hidden="1">{#N/A,#N/A,FALSE,"Лист4"}</definedName>
    <definedName name="аарр" hidden="1">{#N/A,#N/A,FALSE,"Лист4"}</definedName>
    <definedName name="амп" localSheetId="9" hidden="1">{#N/A,#N/A,FALSE,"Лист4"}</definedName>
    <definedName name="амп" localSheetId="10" hidden="1">{#N/A,#N/A,FALSE,"Лист4"}</definedName>
    <definedName name="амп" localSheetId="2" hidden="1">{#N/A,#N/A,FALSE,"Лист4"}</definedName>
    <definedName name="амп" localSheetId="3" hidden="1">{#N/A,#N/A,FALSE,"Лист4"}</definedName>
    <definedName name="амп" localSheetId="4" hidden="1">{#N/A,#N/A,FALSE,"Лист4"}</definedName>
    <definedName name="амп" localSheetId="5" hidden="1">{#N/A,#N/A,FALSE,"Лист4"}</definedName>
    <definedName name="амп" localSheetId="6" hidden="1">{#N/A,#N/A,FALSE,"Лист4"}</definedName>
    <definedName name="амп" localSheetId="7" hidden="1">{#N/A,#N/A,FALSE,"Лист4"}</definedName>
    <definedName name="амп" localSheetId="8" hidden="1">{#N/A,#N/A,FALSE,"Лист4"}</definedName>
    <definedName name="амп" hidden="1">{#N/A,#N/A,FALSE,"Лист4"}</definedName>
    <definedName name="ап" localSheetId="9" hidden="1">{#N/A,#N/A,FALSE,"Лист4"}</definedName>
    <definedName name="ап" localSheetId="10" hidden="1">{#N/A,#N/A,FALSE,"Лист4"}</definedName>
    <definedName name="ап" localSheetId="2" hidden="1">{#N/A,#N/A,FALSE,"Лист4"}</definedName>
    <definedName name="ап" localSheetId="3" hidden="1">{#N/A,#N/A,FALSE,"Лист4"}</definedName>
    <definedName name="ап" localSheetId="4" hidden="1">{#N/A,#N/A,FALSE,"Лист4"}</definedName>
    <definedName name="ап" localSheetId="5" hidden="1">{#N/A,#N/A,FALSE,"Лист4"}</definedName>
    <definedName name="ап" localSheetId="6" hidden="1">{#N/A,#N/A,FALSE,"Лист4"}</definedName>
    <definedName name="ап" localSheetId="7" hidden="1">{#N/A,#N/A,FALSE,"Лист4"}</definedName>
    <definedName name="ап" localSheetId="8" hidden="1">{#N/A,#N/A,FALSE,"Лист4"}</definedName>
    <definedName name="ап" hidden="1">{#N/A,#N/A,FALSE,"Лист4"}</definedName>
    <definedName name="апро" localSheetId="9" hidden="1">{#N/A,#N/A,FALSE,"Лист4"}</definedName>
    <definedName name="апро" localSheetId="10" hidden="1">{#N/A,#N/A,FALSE,"Лист4"}</definedName>
    <definedName name="апро" localSheetId="2" hidden="1">{#N/A,#N/A,FALSE,"Лист4"}</definedName>
    <definedName name="апро" localSheetId="3" hidden="1">{#N/A,#N/A,FALSE,"Лист4"}</definedName>
    <definedName name="апро" localSheetId="4" hidden="1">{#N/A,#N/A,FALSE,"Лист4"}</definedName>
    <definedName name="апро" localSheetId="5" hidden="1">{#N/A,#N/A,FALSE,"Лист4"}</definedName>
    <definedName name="апро" localSheetId="6" hidden="1">{#N/A,#N/A,FALSE,"Лист4"}</definedName>
    <definedName name="апро" localSheetId="7" hidden="1">{#N/A,#N/A,FALSE,"Лист4"}</definedName>
    <definedName name="апро" localSheetId="8" hidden="1">{#N/A,#N/A,FALSE,"Лист4"}</definedName>
    <definedName name="апро" hidden="1">{#N/A,#N/A,FALSE,"Лист4"}</definedName>
    <definedName name="аунуну" localSheetId="9" hidden="1">{#N/A,#N/A,FALSE,"Лист4"}</definedName>
    <definedName name="аунуну" localSheetId="10" hidden="1">{#N/A,#N/A,FALSE,"Лист4"}</definedName>
    <definedName name="аунуну" localSheetId="2" hidden="1">{#N/A,#N/A,FALSE,"Лист4"}</definedName>
    <definedName name="аунуну" localSheetId="3" hidden="1">{#N/A,#N/A,FALSE,"Лист4"}</definedName>
    <definedName name="аунуну" localSheetId="4" hidden="1">{#N/A,#N/A,FALSE,"Лист4"}</definedName>
    <definedName name="аунуну" localSheetId="5" hidden="1">{#N/A,#N/A,FALSE,"Лист4"}</definedName>
    <definedName name="аунуну" localSheetId="6" hidden="1">{#N/A,#N/A,FALSE,"Лист4"}</definedName>
    <definedName name="аунуну" localSheetId="7" hidden="1">{#N/A,#N/A,FALSE,"Лист4"}</definedName>
    <definedName name="аунуну" localSheetId="8" hidden="1">{#N/A,#N/A,FALSE,"Лист4"}</definedName>
    <definedName name="аунуну" hidden="1">{#N/A,#N/A,FALSE,"Лист4"}</definedName>
    <definedName name="бб" localSheetId="9" hidden="1">{#N/A,#N/A,FALSE,"Лист4"}</definedName>
    <definedName name="бб" localSheetId="10" hidden="1">{#N/A,#N/A,FALSE,"Лист4"}</definedName>
    <definedName name="бб" localSheetId="2" hidden="1">{#N/A,#N/A,FALSE,"Лист4"}</definedName>
    <definedName name="бб" localSheetId="3" hidden="1">{#N/A,#N/A,FALSE,"Лист4"}</definedName>
    <definedName name="бб" localSheetId="4" hidden="1">{#N/A,#N/A,FALSE,"Лист4"}</definedName>
    <definedName name="бб" localSheetId="5" hidden="1">{#N/A,#N/A,FALSE,"Лист4"}</definedName>
    <definedName name="бб" localSheetId="6" hidden="1">{#N/A,#N/A,FALSE,"Лист4"}</definedName>
    <definedName name="бб" localSheetId="7" hidden="1">{#N/A,#N/A,FALSE,"Лист4"}</definedName>
    <definedName name="бб" localSheetId="8" hidden="1">{#N/A,#N/A,FALSE,"Лист4"}</definedName>
    <definedName name="бб" hidden="1">{#N/A,#N/A,FALSE,"Лист4"}</definedName>
    <definedName name="вап" localSheetId="9" hidden="1">{#N/A,#N/A,FALSE,"Лист4"}</definedName>
    <definedName name="вап" localSheetId="10" hidden="1">{#N/A,#N/A,FALSE,"Лист4"}</definedName>
    <definedName name="вап" localSheetId="2" hidden="1">{#N/A,#N/A,FALSE,"Лист4"}</definedName>
    <definedName name="вап" localSheetId="3" hidden="1">{#N/A,#N/A,FALSE,"Лист4"}</definedName>
    <definedName name="вап" localSheetId="4" hidden="1">{#N/A,#N/A,FALSE,"Лист4"}</definedName>
    <definedName name="вап" localSheetId="5" hidden="1">{#N/A,#N/A,FALSE,"Лист4"}</definedName>
    <definedName name="вап" localSheetId="6" hidden="1">{#N/A,#N/A,FALSE,"Лист4"}</definedName>
    <definedName name="вап" localSheetId="7" hidden="1">{#N/A,#N/A,FALSE,"Лист4"}</definedName>
    <definedName name="вап" localSheetId="8" hidden="1">{#N/A,#N/A,FALSE,"Лист4"}</definedName>
    <definedName name="вап" hidden="1">{#N/A,#N/A,FALSE,"Лист4"}</definedName>
    <definedName name="вапа" localSheetId="9" hidden="1">{#N/A,#N/A,FALSE,"Лист4"}</definedName>
    <definedName name="вапа" localSheetId="10" hidden="1">{#N/A,#N/A,FALSE,"Лист4"}</definedName>
    <definedName name="вапа" localSheetId="2" hidden="1">{#N/A,#N/A,FALSE,"Лист4"}</definedName>
    <definedName name="вапа" localSheetId="3" hidden="1">{#N/A,#N/A,FALSE,"Лист4"}</definedName>
    <definedName name="вапа" localSheetId="4" hidden="1">{#N/A,#N/A,FALSE,"Лист4"}</definedName>
    <definedName name="вапа" localSheetId="5" hidden="1">{#N/A,#N/A,FALSE,"Лист4"}</definedName>
    <definedName name="вапа" localSheetId="6" hidden="1">{#N/A,#N/A,FALSE,"Лист4"}</definedName>
    <definedName name="вапа" localSheetId="7" hidden="1">{#N/A,#N/A,FALSE,"Лист4"}</definedName>
    <definedName name="вапа" localSheetId="8" hidden="1">{#N/A,#N/A,FALSE,"Лист4"}</definedName>
    <definedName name="вапа" hidden="1">{#N/A,#N/A,FALSE,"Лист4"}</definedName>
    <definedName name="вапро" localSheetId="9" hidden="1">{#N/A,#N/A,FALSE,"Лист4"}</definedName>
    <definedName name="вапро" localSheetId="10" hidden="1">{#N/A,#N/A,FALSE,"Лист4"}</definedName>
    <definedName name="вапро" localSheetId="2" hidden="1">{#N/A,#N/A,FALSE,"Лист4"}</definedName>
    <definedName name="вапро" localSheetId="3" hidden="1">{#N/A,#N/A,FALSE,"Лист4"}</definedName>
    <definedName name="вапро" localSheetId="4" hidden="1">{#N/A,#N/A,FALSE,"Лист4"}</definedName>
    <definedName name="вапро" localSheetId="5" hidden="1">{#N/A,#N/A,FALSE,"Лист4"}</definedName>
    <definedName name="вапро" localSheetId="6" hidden="1">{#N/A,#N/A,FALSE,"Лист4"}</definedName>
    <definedName name="вапро" localSheetId="7" hidden="1">{#N/A,#N/A,FALSE,"Лист4"}</definedName>
    <definedName name="вапро" localSheetId="8" hidden="1">{#N/A,#N/A,FALSE,"Лист4"}</definedName>
    <definedName name="вапро" hidden="1">{#N/A,#N/A,FALSE,"Лист4"}</definedName>
    <definedName name="вау" localSheetId="9" hidden="1">{#N/A,#N/A,FALSE,"Лист4"}</definedName>
    <definedName name="вау" localSheetId="10" hidden="1">{#N/A,#N/A,FALSE,"Лист4"}</definedName>
    <definedName name="вау" localSheetId="2" hidden="1">{#N/A,#N/A,FALSE,"Лист4"}</definedName>
    <definedName name="вау" localSheetId="3" hidden="1">{#N/A,#N/A,FALSE,"Лист4"}</definedName>
    <definedName name="вау" localSheetId="4" hidden="1">{#N/A,#N/A,FALSE,"Лист4"}</definedName>
    <definedName name="вау" localSheetId="5" hidden="1">{#N/A,#N/A,FALSE,"Лист4"}</definedName>
    <definedName name="вау" localSheetId="6" hidden="1">{#N/A,#N/A,FALSE,"Лист4"}</definedName>
    <definedName name="вау" localSheetId="7" hidden="1">{#N/A,#N/A,FALSE,"Лист4"}</definedName>
    <definedName name="вау" localSheetId="8" hidden="1">{#N/A,#N/A,FALSE,"Лист4"}</definedName>
    <definedName name="вау" hidden="1">{#N/A,#N/A,FALSE,"Лист4"}</definedName>
    <definedName name="вв" localSheetId="9" hidden="1">{#N/A,#N/A,FALSE,"Лист4"}</definedName>
    <definedName name="вв" localSheetId="10" hidden="1">{#N/A,#N/A,FALSE,"Лист4"}</definedName>
    <definedName name="вв" localSheetId="2" hidden="1">{#N/A,#N/A,FALSE,"Лист4"}</definedName>
    <definedName name="вв" localSheetId="3" hidden="1">{#N/A,#N/A,FALSE,"Лист4"}</definedName>
    <definedName name="вв" localSheetId="4" hidden="1">{#N/A,#N/A,FALSE,"Лист4"}</definedName>
    <definedName name="вв" localSheetId="5" hidden="1">{#N/A,#N/A,FALSE,"Лист4"}</definedName>
    <definedName name="вв" localSheetId="6" hidden="1">{#N/A,#N/A,FALSE,"Лист4"}</definedName>
    <definedName name="вв" localSheetId="7" hidden="1">{#N/A,#N/A,FALSE,"Лист4"}</definedName>
    <definedName name="вв" localSheetId="8" hidden="1">{#N/A,#N/A,FALSE,"Лист4"}</definedName>
    <definedName name="вв" hidden="1">{#N/A,#N/A,FALSE,"Лист4"}</definedName>
    <definedName name="вмр" localSheetId="9" hidden="1">{#N/A,#N/A,FALSE,"Лист4"}</definedName>
    <definedName name="вмр" localSheetId="10" hidden="1">{#N/A,#N/A,FALSE,"Лист4"}</definedName>
    <definedName name="вмр" localSheetId="2" hidden="1">{#N/A,#N/A,FALSE,"Лист4"}</definedName>
    <definedName name="вмр" localSheetId="3" hidden="1">{#N/A,#N/A,FALSE,"Лист4"}</definedName>
    <definedName name="вмр" localSheetId="4" hidden="1">{#N/A,#N/A,FALSE,"Лист4"}</definedName>
    <definedName name="вмр" localSheetId="5" hidden="1">{#N/A,#N/A,FALSE,"Лист4"}</definedName>
    <definedName name="вмр" localSheetId="6" hidden="1">{#N/A,#N/A,FALSE,"Лист4"}</definedName>
    <definedName name="вмр" localSheetId="7" hidden="1">{#N/A,#N/A,FALSE,"Лист4"}</definedName>
    <definedName name="вмр" localSheetId="8" hidden="1">{#N/A,#N/A,FALSE,"Лист4"}</definedName>
    <definedName name="вмр" hidden="1">{#N/A,#N/A,FALSE,"Лист4"}</definedName>
    <definedName name="вруу" localSheetId="9" hidden="1">{#N/A,#N/A,FALSE,"Лист4"}</definedName>
    <definedName name="вруу" localSheetId="10" hidden="1">{#N/A,#N/A,FALSE,"Лист4"}</definedName>
    <definedName name="вруу" localSheetId="2" hidden="1">{#N/A,#N/A,FALSE,"Лист4"}</definedName>
    <definedName name="вруу" localSheetId="3" hidden="1">{#N/A,#N/A,FALSE,"Лист4"}</definedName>
    <definedName name="вруу" localSheetId="4" hidden="1">{#N/A,#N/A,FALSE,"Лист4"}</definedName>
    <definedName name="вруу" localSheetId="5" hidden="1">{#N/A,#N/A,FALSE,"Лист4"}</definedName>
    <definedName name="вруу" localSheetId="6" hidden="1">{#N/A,#N/A,FALSE,"Лист4"}</definedName>
    <definedName name="вруу" localSheetId="7" hidden="1">{#N/A,#N/A,FALSE,"Лист4"}</definedName>
    <definedName name="вруу" localSheetId="8" hidden="1">{#N/A,#N/A,FALSE,"Лист4"}</definedName>
    <definedName name="вруу" hidden="1">{#N/A,#N/A,FALSE,"Лист4"}</definedName>
    <definedName name="врууунуууу" localSheetId="9" hidden="1">{#N/A,#N/A,FALSE,"Лист4"}</definedName>
    <definedName name="врууунуууу" localSheetId="10" hidden="1">{#N/A,#N/A,FALSE,"Лист4"}</definedName>
    <definedName name="врууунуууу" localSheetId="2" hidden="1">{#N/A,#N/A,FALSE,"Лист4"}</definedName>
    <definedName name="врууунуууу" localSheetId="3" hidden="1">{#N/A,#N/A,FALSE,"Лист4"}</definedName>
    <definedName name="врууунуууу" localSheetId="4" hidden="1">{#N/A,#N/A,FALSE,"Лист4"}</definedName>
    <definedName name="врууунуууу" localSheetId="5" hidden="1">{#N/A,#N/A,FALSE,"Лист4"}</definedName>
    <definedName name="врууунуууу" localSheetId="6" hidden="1">{#N/A,#N/A,FALSE,"Лист4"}</definedName>
    <definedName name="врууунуууу" localSheetId="7" hidden="1">{#N/A,#N/A,FALSE,"Лист4"}</definedName>
    <definedName name="врууунуууу" localSheetId="8" hidden="1">{#N/A,#N/A,FALSE,"Лист4"}</definedName>
    <definedName name="врууунуууу" hidden="1">{#N/A,#N/A,FALSE,"Лист4"}</definedName>
    <definedName name="гг" localSheetId="9" hidden="1">{#N/A,#N/A,FALSE,"Лист4"}</definedName>
    <definedName name="гг" localSheetId="10" hidden="1">{#N/A,#N/A,FALSE,"Лист4"}</definedName>
    <definedName name="гг" localSheetId="2" hidden="1">{#N/A,#N/A,FALSE,"Лист4"}</definedName>
    <definedName name="гг" localSheetId="3" hidden="1">{#N/A,#N/A,FALSE,"Лист4"}</definedName>
    <definedName name="гг" localSheetId="4" hidden="1">{#N/A,#N/A,FALSE,"Лист4"}</definedName>
    <definedName name="гг" localSheetId="5" hidden="1">{#N/A,#N/A,FALSE,"Лист4"}</definedName>
    <definedName name="гг" localSheetId="6" hidden="1">{#N/A,#N/A,FALSE,"Лист4"}</definedName>
    <definedName name="гг" localSheetId="7" hidden="1">{#N/A,#N/A,FALSE,"Лист4"}</definedName>
    <definedName name="гг" localSheetId="8" hidden="1">{#N/A,#N/A,FALSE,"Лист4"}</definedName>
    <definedName name="гг" hidden="1">{#N/A,#N/A,FALSE,"Лист4"}</definedName>
    <definedName name="ггг" localSheetId="9" hidden="1">{#N/A,#N/A,FALSE,"Лист4"}</definedName>
    <definedName name="ггг" localSheetId="10" hidden="1">{#N/A,#N/A,FALSE,"Лист4"}</definedName>
    <definedName name="ггг" localSheetId="2" hidden="1">{#N/A,#N/A,FALSE,"Лист4"}</definedName>
    <definedName name="ггг" localSheetId="3" hidden="1">{#N/A,#N/A,FALSE,"Лист4"}</definedName>
    <definedName name="ггг" localSheetId="4" hidden="1">{#N/A,#N/A,FALSE,"Лист4"}</definedName>
    <definedName name="ггг" localSheetId="5" hidden="1">{#N/A,#N/A,FALSE,"Лист4"}</definedName>
    <definedName name="ггг" localSheetId="6" hidden="1">{#N/A,#N/A,FALSE,"Лист4"}</definedName>
    <definedName name="ггг" localSheetId="7" hidden="1">{#N/A,#N/A,FALSE,"Лист4"}</definedName>
    <definedName name="ггг" localSheetId="8" hidden="1">{#N/A,#N/A,FALSE,"Лист4"}</definedName>
    <definedName name="ггг" hidden="1">{#N/A,#N/A,FALSE,"Лист4"}</definedName>
    <definedName name="гго" localSheetId="9" hidden="1">{#N/A,#N/A,FALSE,"Лист4"}</definedName>
    <definedName name="гго" localSheetId="10" hidden="1">{#N/A,#N/A,FALSE,"Лист4"}</definedName>
    <definedName name="гго" localSheetId="2" hidden="1">{#N/A,#N/A,FALSE,"Лист4"}</definedName>
    <definedName name="гго" localSheetId="3" hidden="1">{#N/A,#N/A,FALSE,"Лист4"}</definedName>
    <definedName name="гго" localSheetId="4" hidden="1">{#N/A,#N/A,FALSE,"Лист4"}</definedName>
    <definedName name="гго" localSheetId="5" hidden="1">{#N/A,#N/A,FALSE,"Лист4"}</definedName>
    <definedName name="гго" localSheetId="6" hidden="1">{#N/A,#N/A,FALSE,"Лист4"}</definedName>
    <definedName name="гго" localSheetId="7" hidden="1">{#N/A,#N/A,FALSE,"Лист4"}</definedName>
    <definedName name="гго" localSheetId="8" hidden="1">{#N/A,#N/A,FALSE,"Лист4"}</definedName>
    <definedName name="гго" hidden="1">{#N/A,#N/A,FALSE,"Лист4"}</definedName>
    <definedName name="ггшшз" localSheetId="9" hidden="1">{#N/A,#N/A,FALSE,"Лист4"}</definedName>
    <definedName name="ггшшз" localSheetId="10" hidden="1">{#N/A,#N/A,FALSE,"Лист4"}</definedName>
    <definedName name="ггшшз" localSheetId="2" hidden="1">{#N/A,#N/A,FALSE,"Лист4"}</definedName>
    <definedName name="ггшшз" localSheetId="3" hidden="1">{#N/A,#N/A,FALSE,"Лист4"}</definedName>
    <definedName name="ггшшз" localSheetId="4" hidden="1">{#N/A,#N/A,FALSE,"Лист4"}</definedName>
    <definedName name="ггшшз" localSheetId="5" hidden="1">{#N/A,#N/A,FALSE,"Лист4"}</definedName>
    <definedName name="ггшшз" localSheetId="6" hidden="1">{#N/A,#N/A,FALSE,"Лист4"}</definedName>
    <definedName name="ггшшз" localSheetId="7" hidden="1">{#N/A,#N/A,FALSE,"Лист4"}</definedName>
    <definedName name="ггшшз" localSheetId="8" hidden="1">{#N/A,#N/A,FALSE,"Лист4"}</definedName>
    <definedName name="ггшшз" hidden="1">{#N/A,#N/A,FALSE,"Лист4"}</definedName>
    <definedName name="гр" localSheetId="9" hidden="1">{#N/A,#N/A,FALSE,"Лист4"}</definedName>
    <definedName name="гр" localSheetId="10" hidden="1">{#N/A,#N/A,FALSE,"Лист4"}</definedName>
    <definedName name="гр" localSheetId="2" hidden="1">{#N/A,#N/A,FALSE,"Лист4"}</definedName>
    <definedName name="гр" localSheetId="3" hidden="1">{#N/A,#N/A,FALSE,"Лист4"}</definedName>
    <definedName name="гр" localSheetId="4" hidden="1">{#N/A,#N/A,FALSE,"Лист4"}</definedName>
    <definedName name="гр" localSheetId="5" hidden="1">{#N/A,#N/A,FALSE,"Лист4"}</definedName>
    <definedName name="гр" localSheetId="6" hidden="1">{#N/A,#N/A,FALSE,"Лист4"}</definedName>
    <definedName name="гр" localSheetId="7" hidden="1">{#N/A,#N/A,FALSE,"Лист4"}</definedName>
    <definedName name="гр" localSheetId="8" hidden="1">{#N/A,#N/A,FALSE,"Лист4"}</definedName>
    <definedName name="гр" hidden="1">{#N/A,#N/A,FALSE,"Лист4"}</definedName>
    <definedName name="ддд" localSheetId="9" hidden="1">{#N/A,#N/A,FALSE,"Лист4"}</definedName>
    <definedName name="ддд" localSheetId="10" hidden="1">{#N/A,#N/A,FALSE,"Лист4"}</definedName>
    <definedName name="ддд" localSheetId="2" hidden="1">{#N/A,#N/A,FALSE,"Лист4"}</definedName>
    <definedName name="ддд" localSheetId="3" hidden="1">{#N/A,#N/A,FALSE,"Лист4"}</definedName>
    <definedName name="ддд" localSheetId="4" hidden="1">{#N/A,#N/A,FALSE,"Лист4"}</definedName>
    <definedName name="ддд" localSheetId="5" hidden="1">{#N/A,#N/A,FALSE,"Лист4"}</definedName>
    <definedName name="ддд" localSheetId="6" hidden="1">{#N/A,#N/A,FALSE,"Лист4"}</definedName>
    <definedName name="ддд" localSheetId="7" hidden="1">{#N/A,#N/A,FALSE,"Лист4"}</definedName>
    <definedName name="ддд" localSheetId="8" hidden="1">{#N/A,#N/A,FALSE,"Лист4"}</definedName>
    <definedName name="ддд" hidden="1">{#N/A,#N/A,FALSE,"Лист4"}</definedName>
    <definedName name="е" localSheetId="9" hidden="1">{#N/A,#N/A,FALSE,"Лист4"}</definedName>
    <definedName name="е" localSheetId="10" hidden="1">{#N/A,#N/A,FALSE,"Лист4"}</definedName>
    <definedName name="е" localSheetId="2" hidden="1">{#N/A,#N/A,FALSE,"Лист4"}</definedName>
    <definedName name="е" localSheetId="3" hidden="1">{#N/A,#N/A,FALSE,"Лист4"}</definedName>
    <definedName name="е" localSheetId="4" hidden="1">{#N/A,#N/A,FALSE,"Лист4"}</definedName>
    <definedName name="е" localSheetId="5" hidden="1">{#N/A,#N/A,FALSE,"Лист4"}</definedName>
    <definedName name="е" localSheetId="6" hidden="1">{#N/A,#N/A,FALSE,"Лист4"}</definedName>
    <definedName name="е" localSheetId="7" hidden="1">{#N/A,#N/A,FALSE,"Лист4"}</definedName>
    <definedName name="е" localSheetId="8" hidden="1">{#N/A,#N/A,FALSE,"Лист4"}</definedName>
    <definedName name="е" hidden="1">{#N/A,#N/A,FALSE,"Лист4"}</definedName>
    <definedName name="ее" localSheetId="9" hidden="1">{#N/A,#N/A,FALSE,"Лист4"}</definedName>
    <definedName name="ее" localSheetId="10" hidden="1">{#N/A,#N/A,FALSE,"Лист4"}</definedName>
    <definedName name="ее" localSheetId="2" hidden="1">{#N/A,#N/A,FALSE,"Лист4"}</definedName>
    <definedName name="ее" localSheetId="3" hidden="1">{#N/A,#N/A,FALSE,"Лист4"}</definedName>
    <definedName name="ее" localSheetId="4" hidden="1">{#N/A,#N/A,FALSE,"Лист4"}</definedName>
    <definedName name="ее" localSheetId="5" hidden="1">{#N/A,#N/A,FALSE,"Лист4"}</definedName>
    <definedName name="ее" localSheetId="6" hidden="1">{#N/A,#N/A,FALSE,"Лист4"}</definedName>
    <definedName name="ее" localSheetId="7" hidden="1">{#N/A,#N/A,FALSE,"Лист4"}</definedName>
    <definedName name="ее" localSheetId="8" hidden="1">{#N/A,#N/A,FALSE,"Лист4"}</definedName>
    <definedName name="ее" hidden="1">{#N/A,#N/A,FALSE,"Лист4"}</definedName>
    <definedName name="ееге" localSheetId="9" hidden="1">{#N/A,#N/A,FALSE,"Лист4"}</definedName>
    <definedName name="ееге" localSheetId="10" hidden="1">{#N/A,#N/A,FALSE,"Лист4"}</definedName>
    <definedName name="ееге" localSheetId="2" hidden="1">{#N/A,#N/A,FALSE,"Лист4"}</definedName>
    <definedName name="ееге" localSheetId="3" hidden="1">{#N/A,#N/A,FALSE,"Лист4"}</definedName>
    <definedName name="ееге" localSheetId="4" hidden="1">{#N/A,#N/A,FALSE,"Лист4"}</definedName>
    <definedName name="ееге" localSheetId="5" hidden="1">{#N/A,#N/A,FALSE,"Лист4"}</definedName>
    <definedName name="ееге" localSheetId="6" hidden="1">{#N/A,#N/A,FALSE,"Лист4"}</definedName>
    <definedName name="ееге" localSheetId="7" hidden="1">{#N/A,#N/A,FALSE,"Лист4"}</definedName>
    <definedName name="ееге" localSheetId="8" hidden="1">{#N/A,#N/A,FALSE,"Лист4"}</definedName>
    <definedName name="ееге" hidden="1">{#N/A,#N/A,FALSE,"Лист4"}</definedName>
    <definedName name="еегше" localSheetId="9" hidden="1">{#N/A,#N/A,FALSE,"Лист4"}</definedName>
    <definedName name="еегше" localSheetId="10" hidden="1">{#N/A,#N/A,FALSE,"Лист4"}</definedName>
    <definedName name="еегше" localSheetId="2" hidden="1">{#N/A,#N/A,FALSE,"Лист4"}</definedName>
    <definedName name="еегше" localSheetId="3" hidden="1">{#N/A,#N/A,FALSE,"Лист4"}</definedName>
    <definedName name="еегше" localSheetId="4" hidden="1">{#N/A,#N/A,FALSE,"Лист4"}</definedName>
    <definedName name="еегше" localSheetId="5" hidden="1">{#N/A,#N/A,FALSE,"Лист4"}</definedName>
    <definedName name="еегше" localSheetId="6" hidden="1">{#N/A,#N/A,FALSE,"Лист4"}</definedName>
    <definedName name="еегше" localSheetId="7" hidden="1">{#N/A,#N/A,FALSE,"Лист4"}</definedName>
    <definedName name="еегше" localSheetId="8" hidden="1">{#N/A,#N/A,FALSE,"Лист4"}</definedName>
    <definedName name="еегше" hidden="1">{#N/A,#N/A,FALSE,"Лист4"}</definedName>
    <definedName name="еее" localSheetId="9" hidden="1">{#N/A,#N/A,FALSE,"Лист4"}</definedName>
    <definedName name="еее" localSheetId="10" hidden="1">{#N/A,#N/A,FALSE,"Лист4"}</definedName>
    <definedName name="еее" localSheetId="2" hidden="1">{#N/A,#N/A,FALSE,"Лист4"}</definedName>
    <definedName name="еее" localSheetId="3" hidden="1">{#N/A,#N/A,FALSE,"Лист4"}</definedName>
    <definedName name="еее" localSheetId="4" hidden="1">{#N/A,#N/A,FALSE,"Лист4"}</definedName>
    <definedName name="еее" localSheetId="5" hidden="1">{#N/A,#N/A,FALSE,"Лист4"}</definedName>
    <definedName name="еее" localSheetId="6" hidden="1">{#N/A,#N/A,FALSE,"Лист4"}</definedName>
    <definedName name="еее" localSheetId="7" hidden="1">{#N/A,#N/A,FALSE,"Лист4"}</definedName>
    <definedName name="еее" localSheetId="8" hidden="1">{#N/A,#N/A,FALSE,"Лист4"}</definedName>
    <definedName name="еее" hidden="1">{#N/A,#N/A,FALSE,"Лист4"}</definedName>
    <definedName name="ееее" localSheetId="9" hidden="1">{#N/A,#N/A,FALSE,"Лист4"}</definedName>
    <definedName name="ееее" localSheetId="10" hidden="1">{#N/A,#N/A,FALSE,"Лист4"}</definedName>
    <definedName name="ееее" localSheetId="2" hidden="1">{#N/A,#N/A,FALSE,"Лист4"}</definedName>
    <definedName name="ееее" localSheetId="3" hidden="1">{#N/A,#N/A,FALSE,"Лист4"}</definedName>
    <definedName name="ееее" localSheetId="4" hidden="1">{#N/A,#N/A,FALSE,"Лист4"}</definedName>
    <definedName name="ееее" localSheetId="5" hidden="1">{#N/A,#N/A,FALSE,"Лист4"}</definedName>
    <definedName name="ееее" localSheetId="6" hidden="1">{#N/A,#N/A,FALSE,"Лист4"}</definedName>
    <definedName name="ееее" localSheetId="7" hidden="1">{#N/A,#N/A,FALSE,"Лист4"}</definedName>
    <definedName name="ееее" localSheetId="8" hidden="1">{#N/A,#N/A,FALSE,"Лист4"}</definedName>
    <definedName name="ееее" hidden="1">{#N/A,#N/A,FALSE,"Лист4"}</definedName>
    <definedName name="ееекк" localSheetId="9" hidden="1">{#N/A,#N/A,FALSE,"Лист4"}</definedName>
    <definedName name="ееекк" localSheetId="10" hidden="1">{#N/A,#N/A,FALSE,"Лист4"}</definedName>
    <definedName name="ееекк" localSheetId="2" hidden="1">{#N/A,#N/A,FALSE,"Лист4"}</definedName>
    <definedName name="ееекк" localSheetId="3" hidden="1">{#N/A,#N/A,FALSE,"Лист4"}</definedName>
    <definedName name="ееекк" localSheetId="4" hidden="1">{#N/A,#N/A,FALSE,"Лист4"}</definedName>
    <definedName name="ееекк" localSheetId="5" hidden="1">{#N/A,#N/A,FALSE,"Лист4"}</definedName>
    <definedName name="ееекк" localSheetId="6" hidden="1">{#N/A,#N/A,FALSE,"Лист4"}</definedName>
    <definedName name="ееекк" localSheetId="7" hidden="1">{#N/A,#N/A,FALSE,"Лист4"}</definedName>
    <definedName name="ееекк" localSheetId="8" hidden="1">{#N/A,#N/A,FALSE,"Лист4"}</definedName>
    <definedName name="ееекк" hidden="1">{#N/A,#N/A,FALSE,"Лист4"}</definedName>
    <definedName name="еепке" localSheetId="9" hidden="1">{#N/A,#N/A,FALSE,"Лист4"}</definedName>
    <definedName name="еепке" localSheetId="10" hidden="1">{#N/A,#N/A,FALSE,"Лист4"}</definedName>
    <definedName name="еепке" localSheetId="2" hidden="1">{#N/A,#N/A,FALSE,"Лист4"}</definedName>
    <definedName name="еепке" localSheetId="3" hidden="1">{#N/A,#N/A,FALSE,"Лист4"}</definedName>
    <definedName name="еепке" localSheetId="4" hidden="1">{#N/A,#N/A,FALSE,"Лист4"}</definedName>
    <definedName name="еепке" localSheetId="5" hidden="1">{#N/A,#N/A,FALSE,"Лист4"}</definedName>
    <definedName name="еепке" localSheetId="6" hidden="1">{#N/A,#N/A,FALSE,"Лист4"}</definedName>
    <definedName name="еепке" localSheetId="7" hidden="1">{#N/A,#N/A,FALSE,"Лист4"}</definedName>
    <definedName name="еепке" localSheetId="8" hidden="1">{#N/A,#N/A,FALSE,"Лист4"}</definedName>
    <definedName name="еепке" hidden="1">{#N/A,#N/A,FALSE,"Лист4"}</definedName>
    <definedName name="еешгег" localSheetId="9" hidden="1">{#N/A,#N/A,FALSE,"Лист4"}</definedName>
    <definedName name="еешгег" localSheetId="10" hidden="1">{#N/A,#N/A,FALSE,"Лист4"}</definedName>
    <definedName name="еешгег" localSheetId="2" hidden="1">{#N/A,#N/A,FALSE,"Лист4"}</definedName>
    <definedName name="еешгег" localSheetId="3" hidden="1">{#N/A,#N/A,FALSE,"Лист4"}</definedName>
    <definedName name="еешгег" localSheetId="4" hidden="1">{#N/A,#N/A,FALSE,"Лист4"}</definedName>
    <definedName name="еешгег" localSheetId="5" hidden="1">{#N/A,#N/A,FALSE,"Лист4"}</definedName>
    <definedName name="еешгег" localSheetId="6" hidden="1">{#N/A,#N/A,FALSE,"Лист4"}</definedName>
    <definedName name="еешгег" localSheetId="7" hidden="1">{#N/A,#N/A,FALSE,"Лист4"}</definedName>
    <definedName name="еешгег" localSheetId="8" hidden="1">{#N/A,#N/A,FALSE,"Лист4"}</definedName>
    <definedName name="еешгег" hidden="1">{#N/A,#N/A,FALSE,"Лист4"}</definedName>
    <definedName name="екуц" localSheetId="9" hidden="1">{#N/A,#N/A,FALSE,"Лист4"}</definedName>
    <definedName name="екуц" localSheetId="10" hidden="1">{#N/A,#N/A,FALSE,"Лист4"}</definedName>
    <definedName name="екуц" localSheetId="2" hidden="1">{#N/A,#N/A,FALSE,"Лист4"}</definedName>
    <definedName name="екуц" localSheetId="3" hidden="1">{#N/A,#N/A,FALSE,"Лист4"}</definedName>
    <definedName name="екуц" localSheetId="4" hidden="1">{#N/A,#N/A,FALSE,"Лист4"}</definedName>
    <definedName name="екуц" localSheetId="5" hidden="1">{#N/A,#N/A,FALSE,"Лист4"}</definedName>
    <definedName name="екуц" localSheetId="6" hidden="1">{#N/A,#N/A,FALSE,"Лист4"}</definedName>
    <definedName name="екуц" localSheetId="7" hidden="1">{#N/A,#N/A,FALSE,"Лист4"}</definedName>
    <definedName name="екуц" localSheetId="8" hidden="1">{#N/A,#N/A,FALSE,"Лист4"}</definedName>
    <definedName name="екуц" hidden="1">{#N/A,#N/A,FALSE,"Лист4"}</definedName>
    <definedName name="енг" localSheetId="9" hidden="1">{#N/A,#N/A,FALSE,"Лист4"}</definedName>
    <definedName name="енг" localSheetId="10" hidden="1">{#N/A,#N/A,FALSE,"Лист4"}</definedName>
    <definedName name="енг" localSheetId="2" hidden="1">{#N/A,#N/A,FALSE,"Лист4"}</definedName>
    <definedName name="енг" localSheetId="3" hidden="1">{#N/A,#N/A,FALSE,"Лист4"}</definedName>
    <definedName name="енг" localSheetId="4" hidden="1">{#N/A,#N/A,FALSE,"Лист4"}</definedName>
    <definedName name="енг" localSheetId="5" hidden="1">{#N/A,#N/A,FALSE,"Лист4"}</definedName>
    <definedName name="енг" localSheetId="6" hidden="1">{#N/A,#N/A,FALSE,"Лист4"}</definedName>
    <definedName name="енг" localSheetId="7" hidden="1">{#N/A,#N/A,FALSE,"Лист4"}</definedName>
    <definedName name="енг" localSheetId="8" hidden="1">{#N/A,#N/A,FALSE,"Лист4"}</definedName>
    <definedName name="енг" hidden="1">{#N/A,#N/A,FALSE,"Лист4"}</definedName>
    <definedName name="епи" localSheetId="9" hidden="1">{#N/A,#N/A,FALSE,"Лист4"}</definedName>
    <definedName name="епи" localSheetId="10" hidden="1">{#N/A,#N/A,FALSE,"Лист4"}</definedName>
    <definedName name="епи" localSheetId="2" hidden="1">{#N/A,#N/A,FALSE,"Лист4"}</definedName>
    <definedName name="епи" localSheetId="3" hidden="1">{#N/A,#N/A,FALSE,"Лист4"}</definedName>
    <definedName name="епи" localSheetId="4" hidden="1">{#N/A,#N/A,FALSE,"Лист4"}</definedName>
    <definedName name="епи" localSheetId="5" hidden="1">{#N/A,#N/A,FALSE,"Лист4"}</definedName>
    <definedName name="епи" localSheetId="6" hidden="1">{#N/A,#N/A,FALSE,"Лист4"}</definedName>
    <definedName name="епи" localSheetId="7" hidden="1">{#N/A,#N/A,FALSE,"Лист4"}</definedName>
    <definedName name="епи" localSheetId="8" hidden="1">{#N/A,#N/A,FALSE,"Лист4"}</definedName>
    <definedName name="епи" hidden="1">{#N/A,#N/A,FALSE,"Лист4"}</definedName>
    <definedName name="ешгееуу" localSheetId="9" hidden="1">{#N/A,#N/A,FALSE,"Лист4"}</definedName>
    <definedName name="ешгееуу" localSheetId="10" hidden="1">{#N/A,#N/A,FALSE,"Лист4"}</definedName>
    <definedName name="ешгееуу" localSheetId="2" hidden="1">{#N/A,#N/A,FALSE,"Лист4"}</definedName>
    <definedName name="ешгееуу" localSheetId="3" hidden="1">{#N/A,#N/A,FALSE,"Лист4"}</definedName>
    <definedName name="ешгееуу" localSheetId="4" hidden="1">{#N/A,#N/A,FALSE,"Лист4"}</definedName>
    <definedName name="ешгееуу" localSheetId="5" hidden="1">{#N/A,#N/A,FALSE,"Лист4"}</definedName>
    <definedName name="ешгееуу" localSheetId="6" hidden="1">{#N/A,#N/A,FALSE,"Лист4"}</definedName>
    <definedName name="ешгееуу" localSheetId="7" hidden="1">{#N/A,#N/A,FALSE,"Лист4"}</definedName>
    <definedName name="ешгееуу" localSheetId="8" hidden="1">{#N/A,#N/A,FALSE,"Лист4"}</definedName>
    <definedName name="ешгееуу" hidden="1">{#N/A,#N/A,FALSE,"Лист4"}</definedName>
    <definedName name="є" localSheetId="9" hidden="1">{#N/A,#N/A,FALSE,"Лист4"}</definedName>
    <definedName name="є" localSheetId="10" hidden="1">{#N/A,#N/A,FALSE,"Лист4"}</definedName>
    <definedName name="є" localSheetId="2" hidden="1">{#N/A,#N/A,FALSE,"Лист4"}</definedName>
    <definedName name="є" localSheetId="3" hidden="1">{#N/A,#N/A,FALSE,"Лист4"}</definedName>
    <definedName name="є" localSheetId="4" hidden="1">{#N/A,#N/A,FALSE,"Лист4"}</definedName>
    <definedName name="є" localSheetId="5" hidden="1">{#N/A,#N/A,FALSE,"Лист4"}</definedName>
    <definedName name="є" localSheetId="6" hidden="1">{#N/A,#N/A,FALSE,"Лист4"}</definedName>
    <definedName name="є" localSheetId="7" hidden="1">{#N/A,#N/A,FALSE,"Лист4"}</definedName>
    <definedName name="є" localSheetId="8" hidden="1">{#N/A,#N/A,FALSE,"Лист4"}</definedName>
    <definedName name="є" hidden="1">{#N/A,#N/A,FALSE,"Лист4"}</definedName>
    <definedName name="єєє" localSheetId="9" hidden="1">{#N/A,#N/A,FALSE,"Лист4"}</definedName>
    <definedName name="єєє" localSheetId="10" hidden="1">{#N/A,#N/A,FALSE,"Лист4"}</definedName>
    <definedName name="єєє" localSheetId="2" hidden="1">{#N/A,#N/A,FALSE,"Лист4"}</definedName>
    <definedName name="єєє" localSheetId="3" hidden="1">{#N/A,#N/A,FALSE,"Лист4"}</definedName>
    <definedName name="єєє" localSheetId="4" hidden="1">{#N/A,#N/A,FALSE,"Лист4"}</definedName>
    <definedName name="єєє" localSheetId="5" hidden="1">{#N/A,#N/A,FALSE,"Лист4"}</definedName>
    <definedName name="єєє" localSheetId="6" hidden="1">{#N/A,#N/A,FALSE,"Лист4"}</definedName>
    <definedName name="єєє" localSheetId="7" hidden="1">{#N/A,#N/A,FALSE,"Лист4"}</definedName>
    <definedName name="єєє" localSheetId="8" hidden="1">{#N/A,#N/A,FALSE,"Лист4"}</definedName>
    <definedName name="єєє" hidden="1">{#N/A,#N/A,FALSE,"Лист4"}</definedName>
    <definedName name="єєєєєє" localSheetId="9" hidden="1">{#N/A,#N/A,FALSE,"Лист4"}</definedName>
    <definedName name="єєєєєє" localSheetId="10" hidden="1">{#N/A,#N/A,FALSE,"Лист4"}</definedName>
    <definedName name="єєєєєє" localSheetId="2" hidden="1">{#N/A,#N/A,FALSE,"Лист4"}</definedName>
    <definedName name="єєєєєє" localSheetId="3" hidden="1">{#N/A,#N/A,FALSE,"Лист4"}</definedName>
    <definedName name="єєєєєє" localSheetId="4" hidden="1">{#N/A,#N/A,FALSE,"Лист4"}</definedName>
    <definedName name="єєєєєє" localSheetId="5" hidden="1">{#N/A,#N/A,FALSE,"Лист4"}</definedName>
    <definedName name="єєєєєє" localSheetId="6" hidden="1">{#N/A,#N/A,FALSE,"Лист4"}</definedName>
    <definedName name="єєєєєє" localSheetId="7" hidden="1">{#N/A,#N/A,FALSE,"Лист4"}</definedName>
    <definedName name="єєєєєє" localSheetId="8" hidden="1">{#N/A,#N/A,FALSE,"Лист4"}</definedName>
    <definedName name="єєєєєє" hidden="1">{#N/A,#N/A,FALSE,"Лист4"}</definedName>
    <definedName name="єєєєєєє" localSheetId="9" hidden="1">{#N/A,#N/A,FALSE,"Лист4"}</definedName>
    <definedName name="єєєєєєє" localSheetId="10" hidden="1">{#N/A,#N/A,FALSE,"Лист4"}</definedName>
    <definedName name="єєєєєєє" localSheetId="2" hidden="1">{#N/A,#N/A,FALSE,"Лист4"}</definedName>
    <definedName name="єєєєєєє" localSheetId="3" hidden="1">{#N/A,#N/A,FALSE,"Лист4"}</definedName>
    <definedName name="єєєєєєє" localSheetId="4" hidden="1">{#N/A,#N/A,FALSE,"Лист4"}</definedName>
    <definedName name="єєєєєєє" localSheetId="5" hidden="1">{#N/A,#N/A,FALSE,"Лист4"}</definedName>
    <definedName name="єєєєєєє" localSheetId="6" hidden="1">{#N/A,#N/A,FALSE,"Лист4"}</definedName>
    <definedName name="єєєєєєє" localSheetId="7" hidden="1">{#N/A,#N/A,FALSE,"Лист4"}</definedName>
    <definedName name="єєєєєєє" localSheetId="8" hidden="1">{#N/A,#N/A,FALSE,"Лист4"}</definedName>
    <definedName name="єєєєєєє" hidden="1">{#N/A,#N/A,FALSE,"Лист4"}</definedName>
    <definedName name="єєєєєєє." localSheetId="9" hidden="1">{#N/A,#N/A,FALSE,"Лист4"}</definedName>
    <definedName name="єєєєєєє." localSheetId="10" hidden="1">{#N/A,#N/A,FALSE,"Лист4"}</definedName>
    <definedName name="єєєєєєє." localSheetId="2" hidden="1">{#N/A,#N/A,FALSE,"Лист4"}</definedName>
    <definedName name="єєєєєєє." localSheetId="3" hidden="1">{#N/A,#N/A,FALSE,"Лист4"}</definedName>
    <definedName name="єєєєєєє." localSheetId="4" hidden="1">{#N/A,#N/A,FALSE,"Лист4"}</definedName>
    <definedName name="єєєєєєє." localSheetId="5" hidden="1">{#N/A,#N/A,FALSE,"Лист4"}</definedName>
    <definedName name="єєєєєєє." localSheetId="6" hidden="1">{#N/A,#N/A,FALSE,"Лист4"}</definedName>
    <definedName name="єєєєєєє." localSheetId="7" hidden="1">{#N/A,#N/A,FALSE,"Лист4"}</definedName>
    <definedName name="єєєєєєє." localSheetId="8" hidden="1">{#N/A,#N/A,FALSE,"Лист4"}</definedName>
    <definedName name="єєєєєєє." hidden="1">{#N/A,#N/A,FALSE,"Лист4"}</definedName>
    <definedName name="єж" localSheetId="9" hidden="1">{#N/A,#N/A,FALSE,"Лист4"}</definedName>
    <definedName name="єж" localSheetId="10" hidden="1">{#N/A,#N/A,FALSE,"Лист4"}</definedName>
    <definedName name="єж" localSheetId="2" hidden="1">{#N/A,#N/A,FALSE,"Лист4"}</definedName>
    <definedName name="єж" localSheetId="3" hidden="1">{#N/A,#N/A,FALSE,"Лист4"}</definedName>
    <definedName name="єж" localSheetId="4" hidden="1">{#N/A,#N/A,FALSE,"Лист4"}</definedName>
    <definedName name="єж" localSheetId="5" hidden="1">{#N/A,#N/A,FALSE,"Лист4"}</definedName>
    <definedName name="єж" localSheetId="6" hidden="1">{#N/A,#N/A,FALSE,"Лист4"}</definedName>
    <definedName name="єж" localSheetId="7" hidden="1">{#N/A,#N/A,FALSE,"Лист4"}</definedName>
    <definedName name="єж" localSheetId="8" hidden="1">{#N/A,#N/A,FALSE,"Лист4"}</definedName>
    <definedName name="єж" hidden="1">{#N/A,#N/A,FALSE,"Лист4"}</definedName>
    <definedName name="жж" localSheetId="9" hidden="1">{#N/A,#N/A,FALSE,"Лист4"}</definedName>
    <definedName name="жж" localSheetId="10" hidden="1">{#N/A,#N/A,FALSE,"Лист4"}</definedName>
    <definedName name="жж" localSheetId="2" hidden="1">{#N/A,#N/A,FALSE,"Лист4"}</definedName>
    <definedName name="жж" localSheetId="3" hidden="1">{#N/A,#N/A,FALSE,"Лист4"}</definedName>
    <definedName name="жж" localSheetId="4" hidden="1">{#N/A,#N/A,FALSE,"Лист4"}</definedName>
    <definedName name="жж" localSheetId="5" hidden="1">{#N/A,#N/A,FALSE,"Лист4"}</definedName>
    <definedName name="жж" localSheetId="6" hidden="1">{#N/A,#N/A,FALSE,"Лист4"}</definedName>
    <definedName name="жж" localSheetId="7" hidden="1">{#N/A,#N/A,FALSE,"Лист4"}</definedName>
    <definedName name="жж" localSheetId="8" hidden="1">{#N/A,#N/A,FALSE,"Лист4"}</definedName>
    <definedName name="жж" hidden="1">{#N/A,#N/A,FALSE,"Лист4"}</definedName>
    <definedName name="житлове" localSheetId="9" hidden="1">{#N/A,#N/A,FALSE,"Лист4"}</definedName>
    <definedName name="житлове" localSheetId="10" hidden="1">{#N/A,#N/A,FALSE,"Лист4"}</definedName>
    <definedName name="житлове" localSheetId="2" hidden="1">{#N/A,#N/A,FALSE,"Лист4"}</definedName>
    <definedName name="житлове" localSheetId="3" hidden="1">{#N/A,#N/A,FALSE,"Лист4"}</definedName>
    <definedName name="житлове" localSheetId="4" hidden="1">{#N/A,#N/A,FALSE,"Лист4"}</definedName>
    <definedName name="житлове" localSheetId="5" hidden="1">{#N/A,#N/A,FALSE,"Лист4"}</definedName>
    <definedName name="житлове" localSheetId="6" hidden="1">{#N/A,#N/A,FALSE,"Лист4"}</definedName>
    <definedName name="житлове" localSheetId="7" hidden="1">{#N/A,#N/A,FALSE,"Лист4"}</definedName>
    <definedName name="житлове" localSheetId="8" hidden="1">{#N/A,#N/A,FALSE,"Лист4"}</definedName>
    <definedName name="житлове" hidden="1">{#N/A,#N/A,FALSE,"Лист4"}</definedName>
    <definedName name="здоровя" localSheetId="9" hidden="1">{#N/A,#N/A,FALSE,"Лист4"}</definedName>
    <definedName name="здоровя" localSheetId="10" hidden="1">{#N/A,#N/A,FALSE,"Лист4"}</definedName>
    <definedName name="здоровя" localSheetId="2" hidden="1">{#N/A,#N/A,FALSE,"Лист4"}</definedName>
    <definedName name="здоровя" localSheetId="3" hidden="1">{#N/A,#N/A,FALSE,"Лист4"}</definedName>
    <definedName name="здоровя" localSheetId="4" hidden="1">{#N/A,#N/A,FALSE,"Лист4"}</definedName>
    <definedName name="здоровя" localSheetId="5" hidden="1">{#N/A,#N/A,FALSE,"Лист4"}</definedName>
    <definedName name="здоровя" localSheetId="6" hidden="1">{#N/A,#N/A,FALSE,"Лист4"}</definedName>
    <definedName name="здоровя" localSheetId="7" hidden="1">{#N/A,#N/A,FALSE,"Лист4"}</definedName>
    <definedName name="здоровя" localSheetId="8" hidden="1">{#N/A,#N/A,FALSE,"Лист4"}</definedName>
    <definedName name="здоровя" hidden="1">{#N/A,#N/A,FALSE,"Лист4"}</definedName>
    <definedName name="зз" localSheetId="9" hidden="1">{#N/A,#N/A,FALSE,"Лист4"}</definedName>
    <definedName name="зз" localSheetId="10" hidden="1">{#N/A,#N/A,FALSE,"Лист4"}</definedName>
    <definedName name="зз" localSheetId="2" hidden="1">{#N/A,#N/A,FALSE,"Лист4"}</definedName>
    <definedName name="зз" localSheetId="3" hidden="1">{#N/A,#N/A,FALSE,"Лист4"}</definedName>
    <definedName name="зз" localSheetId="4" hidden="1">{#N/A,#N/A,FALSE,"Лист4"}</definedName>
    <definedName name="зз" localSheetId="5" hidden="1">{#N/A,#N/A,FALSE,"Лист4"}</definedName>
    <definedName name="зз" localSheetId="6" hidden="1">{#N/A,#N/A,FALSE,"Лист4"}</definedName>
    <definedName name="зз" localSheetId="7" hidden="1">{#N/A,#N/A,FALSE,"Лист4"}</definedName>
    <definedName name="зз" localSheetId="8" hidden="1">{#N/A,#N/A,FALSE,"Лист4"}</definedName>
    <definedName name="зз" hidden="1">{#N/A,#N/A,FALSE,"Лист4"}</definedName>
    <definedName name="ззз" localSheetId="9" hidden="1">{#N/A,#N/A,FALSE,"Лист4"}</definedName>
    <definedName name="ззз" localSheetId="10" hidden="1">{#N/A,#N/A,FALSE,"Лист4"}</definedName>
    <definedName name="ззз" localSheetId="2" hidden="1">{#N/A,#N/A,FALSE,"Лист4"}</definedName>
    <definedName name="ззз" localSheetId="3" hidden="1">{#N/A,#N/A,FALSE,"Лист4"}</definedName>
    <definedName name="ззз" localSheetId="4" hidden="1">{#N/A,#N/A,FALSE,"Лист4"}</definedName>
    <definedName name="ззз" localSheetId="5" hidden="1">{#N/A,#N/A,FALSE,"Лист4"}</definedName>
    <definedName name="ззз" localSheetId="6" hidden="1">{#N/A,#N/A,FALSE,"Лист4"}</definedName>
    <definedName name="ззз" localSheetId="7" hidden="1">{#N/A,#N/A,FALSE,"Лист4"}</definedName>
    <definedName name="ззз" localSheetId="8" hidden="1">{#N/A,#N/A,FALSE,"Лист4"}</definedName>
    <definedName name="ззз" hidden="1">{#N/A,#N/A,FALSE,"Лист4"}</definedName>
    <definedName name="зззз" localSheetId="9" hidden="1">{#N/A,#N/A,FALSE,"Лист4"}</definedName>
    <definedName name="зззз" localSheetId="10" hidden="1">{#N/A,#N/A,FALSE,"Лист4"}</definedName>
    <definedName name="зззз" localSheetId="2" hidden="1">{#N/A,#N/A,FALSE,"Лист4"}</definedName>
    <definedName name="зззз" localSheetId="3" hidden="1">{#N/A,#N/A,FALSE,"Лист4"}</definedName>
    <definedName name="зззз" localSheetId="4" hidden="1">{#N/A,#N/A,FALSE,"Лист4"}</definedName>
    <definedName name="зззз" localSheetId="5" hidden="1">{#N/A,#N/A,FALSE,"Лист4"}</definedName>
    <definedName name="зззз" localSheetId="6" hidden="1">{#N/A,#N/A,FALSE,"Лист4"}</definedName>
    <definedName name="зззз" localSheetId="7" hidden="1">{#N/A,#N/A,FALSE,"Лист4"}</definedName>
    <definedName name="зззз" localSheetId="8" hidden="1">{#N/A,#N/A,FALSE,"Лист4"}</definedName>
    <definedName name="зззз" hidden="1">{#N/A,#N/A,FALSE,"Лист4"}</definedName>
    <definedName name="ип" localSheetId="9" hidden="1">{#N/A,#N/A,FALSE,"Лист4"}</definedName>
    <definedName name="ип" localSheetId="10" hidden="1">{#N/A,#N/A,FALSE,"Лист4"}</definedName>
    <definedName name="ип" localSheetId="2" hidden="1">{#N/A,#N/A,FALSE,"Лист4"}</definedName>
    <definedName name="ип" localSheetId="3" hidden="1">{#N/A,#N/A,FALSE,"Лист4"}</definedName>
    <definedName name="ип" localSheetId="4" hidden="1">{#N/A,#N/A,FALSE,"Лист4"}</definedName>
    <definedName name="ип" localSheetId="5" hidden="1">{#N/A,#N/A,FALSE,"Лист4"}</definedName>
    <definedName name="ип" localSheetId="6" hidden="1">{#N/A,#N/A,FALSE,"Лист4"}</definedName>
    <definedName name="ип" localSheetId="7" hidden="1">{#N/A,#N/A,FALSE,"Лист4"}</definedName>
    <definedName name="ип" localSheetId="8" hidden="1">{#N/A,#N/A,FALSE,"Лист4"}</definedName>
    <definedName name="ип" hidden="1">{#N/A,#N/A,FALSE,"Лист4"}</definedName>
    <definedName name="ить" localSheetId="9" hidden="1">{#N/A,#N/A,FALSE,"Лист4"}</definedName>
    <definedName name="ить" localSheetId="10" hidden="1">{#N/A,#N/A,FALSE,"Лист4"}</definedName>
    <definedName name="ить" localSheetId="2" hidden="1">{#N/A,#N/A,FALSE,"Лист4"}</definedName>
    <definedName name="ить" localSheetId="3" hidden="1">{#N/A,#N/A,FALSE,"Лист4"}</definedName>
    <definedName name="ить" localSheetId="4" hidden="1">{#N/A,#N/A,FALSE,"Лист4"}</definedName>
    <definedName name="ить" localSheetId="5" hidden="1">{#N/A,#N/A,FALSE,"Лист4"}</definedName>
    <definedName name="ить" localSheetId="6" hidden="1">{#N/A,#N/A,FALSE,"Лист4"}</definedName>
    <definedName name="ить" localSheetId="7" hidden="1">{#N/A,#N/A,FALSE,"Лист4"}</definedName>
    <definedName name="ить" localSheetId="8" hidden="1">{#N/A,#N/A,FALSE,"Лист4"}</definedName>
    <definedName name="ить" hidden="1">{#N/A,#N/A,FALSE,"Лист4"}</definedName>
    <definedName name="іваа" localSheetId="9" hidden="1">{#N/A,#N/A,FALSE,"Лист4"}</definedName>
    <definedName name="іваа" localSheetId="10" hidden="1">{#N/A,#N/A,FALSE,"Лист4"}</definedName>
    <definedName name="іваа" localSheetId="2" hidden="1">{#N/A,#N/A,FALSE,"Лист4"}</definedName>
    <definedName name="іваа" localSheetId="3" hidden="1">{#N/A,#N/A,FALSE,"Лист4"}</definedName>
    <definedName name="іваа" localSheetId="4" hidden="1">{#N/A,#N/A,FALSE,"Лист4"}</definedName>
    <definedName name="іваа" localSheetId="5" hidden="1">{#N/A,#N/A,FALSE,"Лист4"}</definedName>
    <definedName name="іваа" localSheetId="6" hidden="1">{#N/A,#N/A,FALSE,"Лист4"}</definedName>
    <definedName name="іваа" localSheetId="7" hidden="1">{#N/A,#N/A,FALSE,"Лист4"}</definedName>
    <definedName name="іваа" localSheetId="8" hidden="1">{#N/A,#N/A,FALSE,"Лист4"}</definedName>
    <definedName name="іваа" hidden="1">{#N/A,#N/A,FALSE,"Лист4"}</definedName>
    <definedName name="івап" localSheetId="9" hidden="1">{#N/A,#N/A,FALSE,"Лист4"}</definedName>
    <definedName name="івап" localSheetId="10" hidden="1">{#N/A,#N/A,FALSE,"Лист4"}</definedName>
    <definedName name="івап" localSheetId="2" hidden="1">{#N/A,#N/A,FALSE,"Лист4"}</definedName>
    <definedName name="івап" localSheetId="3" hidden="1">{#N/A,#N/A,FALSE,"Лист4"}</definedName>
    <definedName name="івап" localSheetId="4" hidden="1">{#N/A,#N/A,FALSE,"Лист4"}</definedName>
    <definedName name="івап" localSheetId="5" hidden="1">{#N/A,#N/A,FALSE,"Лист4"}</definedName>
    <definedName name="івап" localSheetId="6" hidden="1">{#N/A,#N/A,FALSE,"Лист4"}</definedName>
    <definedName name="івап" localSheetId="7" hidden="1">{#N/A,#N/A,FALSE,"Лист4"}</definedName>
    <definedName name="івап" localSheetId="8" hidden="1">{#N/A,#N/A,FALSE,"Лист4"}</definedName>
    <definedName name="івап" hidden="1">{#N/A,#N/A,FALSE,"Лист4"}</definedName>
    <definedName name="івпа" localSheetId="9" hidden="1">{#N/A,#N/A,FALSE,"Лист4"}</definedName>
    <definedName name="івпа" localSheetId="10" hidden="1">{#N/A,#N/A,FALSE,"Лист4"}</definedName>
    <definedName name="івпа" localSheetId="2" hidden="1">{#N/A,#N/A,FALSE,"Лист4"}</definedName>
    <definedName name="івпа" localSheetId="3" hidden="1">{#N/A,#N/A,FALSE,"Лист4"}</definedName>
    <definedName name="івпа" localSheetId="4" hidden="1">{#N/A,#N/A,FALSE,"Лист4"}</definedName>
    <definedName name="івпа" localSheetId="5" hidden="1">{#N/A,#N/A,FALSE,"Лист4"}</definedName>
    <definedName name="івпа" localSheetId="6" hidden="1">{#N/A,#N/A,FALSE,"Лист4"}</definedName>
    <definedName name="івпа" localSheetId="7" hidden="1">{#N/A,#N/A,FALSE,"Лист4"}</definedName>
    <definedName name="івпа" localSheetId="8" hidden="1">{#N/A,#N/A,FALSE,"Лист4"}</definedName>
    <definedName name="івпа" hidden="1">{#N/A,#N/A,FALSE,"Лист4"}</definedName>
    <definedName name="іі" localSheetId="9" hidden="1">{#N/A,#N/A,FALSE,"Лист4"}</definedName>
    <definedName name="іі" localSheetId="10" hidden="1">{#N/A,#N/A,FALSE,"Лист4"}</definedName>
    <definedName name="іі" localSheetId="2" hidden="1">{#N/A,#N/A,FALSE,"Лист4"}</definedName>
    <definedName name="іі" localSheetId="3" hidden="1">{#N/A,#N/A,FALSE,"Лист4"}</definedName>
    <definedName name="іі" localSheetId="4" hidden="1">{#N/A,#N/A,FALSE,"Лист4"}</definedName>
    <definedName name="іі" localSheetId="5" hidden="1">{#N/A,#N/A,FALSE,"Лист4"}</definedName>
    <definedName name="іі" localSheetId="6" hidden="1">{#N/A,#N/A,FALSE,"Лист4"}</definedName>
    <definedName name="іі" localSheetId="7" hidden="1">{#N/A,#N/A,FALSE,"Лист4"}</definedName>
    <definedName name="іі" localSheetId="8" hidden="1">{#N/A,#N/A,FALSE,"Лист4"}</definedName>
    <definedName name="іі" hidden="1">{#N/A,#N/A,FALSE,"Лист4"}</definedName>
    <definedName name="ііі" localSheetId="9" hidden="1">{#N/A,#N/A,FALSE,"Лист4"}</definedName>
    <definedName name="ііі" localSheetId="10" hidden="1">{#N/A,#N/A,FALSE,"Лист4"}</definedName>
    <definedName name="ііі" localSheetId="2" hidden="1">{#N/A,#N/A,FALSE,"Лист4"}</definedName>
    <definedName name="ііі" localSheetId="3" hidden="1">{#N/A,#N/A,FALSE,"Лист4"}</definedName>
    <definedName name="ііі" localSheetId="4" hidden="1">{#N/A,#N/A,FALSE,"Лист4"}</definedName>
    <definedName name="ііі" localSheetId="5" hidden="1">{#N/A,#N/A,FALSE,"Лист4"}</definedName>
    <definedName name="ііі" localSheetId="6" hidden="1">{#N/A,#N/A,FALSE,"Лист4"}</definedName>
    <definedName name="ііі" localSheetId="7" hidden="1">{#N/A,#N/A,FALSE,"Лист4"}</definedName>
    <definedName name="ііі" localSheetId="8" hidden="1">{#N/A,#N/A,FALSE,"Лист4"}</definedName>
    <definedName name="ііі" hidden="1">{#N/A,#N/A,FALSE,"Лист4"}</definedName>
    <definedName name="іііі" localSheetId="9" hidden="1">{#N/A,#N/A,FALSE,"Лист4"}</definedName>
    <definedName name="іііі" localSheetId="10" hidden="1">{#N/A,#N/A,FALSE,"Лист4"}</definedName>
    <definedName name="іііі" localSheetId="2" hidden="1">{#N/A,#N/A,FALSE,"Лист4"}</definedName>
    <definedName name="іііі" localSheetId="3" hidden="1">{#N/A,#N/A,FALSE,"Лист4"}</definedName>
    <definedName name="іііі" localSheetId="4" hidden="1">{#N/A,#N/A,FALSE,"Лист4"}</definedName>
    <definedName name="іііі" localSheetId="5" hidden="1">{#N/A,#N/A,FALSE,"Лист4"}</definedName>
    <definedName name="іііі" localSheetId="6" hidden="1">{#N/A,#N/A,FALSE,"Лист4"}</definedName>
    <definedName name="іііі" localSheetId="7" hidden="1">{#N/A,#N/A,FALSE,"Лист4"}</definedName>
    <definedName name="іііі" localSheetId="8" hidden="1">{#N/A,#N/A,FALSE,"Лист4"}</definedName>
    <definedName name="іііі" hidden="1">{#N/A,#N/A,FALSE,"Лист4"}</definedName>
    <definedName name="ін" localSheetId="9" hidden="1">{#N/A,#N/A,FALSE,"Лист4"}</definedName>
    <definedName name="ін" localSheetId="10" hidden="1">{#N/A,#N/A,FALSE,"Лист4"}</definedName>
    <definedName name="ін" localSheetId="2" hidden="1">{#N/A,#N/A,FALSE,"Лист4"}</definedName>
    <definedName name="ін" localSheetId="3" hidden="1">{#N/A,#N/A,FALSE,"Лист4"}</definedName>
    <definedName name="ін" localSheetId="4" hidden="1">{#N/A,#N/A,FALSE,"Лист4"}</definedName>
    <definedName name="ін" localSheetId="5" hidden="1">{#N/A,#N/A,FALSE,"Лист4"}</definedName>
    <definedName name="ін" localSheetId="6" hidden="1">{#N/A,#N/A,FALSE,"Лист4"}</definedName>
    <definedName name="ін" localSheetId="7" hidden="1">{#N/A,#N/A,FALSE,"Лист4"}</definedName>
    <definedName name="ін" localSheetId="8" hidden="1">{#N/A,#N/A,FALSE,"Лист4"}</definedName>
    <definedName name="ін" hidden="1">{#N/A,#N/A,FALSE,"Лист4"}</definedName>
    <definedName name="інші" localSheetId="9" hidden="1">{#N/A,#N/A,FALSE,"Лист4"}</definedName>
    <definedName name="інші" localSheetId="10" hidden="1">{#N/A,#N/A,FALSE,"Лист4"}</definedName>
    <definedName name="інші" localSheetId="2" hidden="1">{#N/A,#N/A,FALSE,"Лист4"}</definedName>
    <definedName name="інші" localSheetId="3" hidden="1">{#N/A,#N/A,FALSE,"Лист4"}</definedName>
    <definedName name="інші" localSheetId="4" hidden="1">{#N/A,#N/A,FALSE,"Лист4"}</definedName>
    <definedName name="інші" localSheetId="5" hidden="1">{#N/A,#N/A,FALSE,"Лист4"}</definedName>
    <definedName name="інші" localSheetId="6" hidden="1">{#N/A,#N/A,FALSE,"Лист4"}</definedName>
    <definedName name="інші" localSheetId="7" hidden="1">{#N/A,#N/A,FALSE,"Лист4"}</definedName>
    <definedName name="інші" localSheetId="8" hidden="1">{#N/A,#N/A,FALSE,"Лист4"}</definedName>
    <definedName name="інші" hidden="1">{#N/A,#N/A,FALSE,"Лист4"}</definedName>
    <definedName name="іук" localSheetId="9" hidden="1">{#N/A,#N/A,FALSE,"Лист4"}</definedName>
    <definedName name="іук" localSheetId="10" hidden="1">{#N/A,#N/A,FALSE,"Лист4"}</definedName>
    <definedName name="іук" localSheetId="2" hidden="1">{#N/A,#N/A,FALSE,"Лист4"}</definedName>
    <definedName name="іук" localSheetId="3" hidden="1">{#N/A,#N/A,FALSE,"Лист4"}</definedName>
    <definedName name="іук" localSheetId="4" hidden="1">{#N/A,#N/A,FALSE,"Лист4"}</definedName>
    <definedName name="іук" localSheetId="5" hidden="1">{#N/A,#N/A,FALSE,"Лист4"}</definedName>
    <definedName name="іук" localSheetId="6" hidden="1">{#N/A,#N/A,FALSE,"Лист4"}</definedName>
    <definedName name="іук" localSheetId="7" hidden="1">{#N/A,#N/A,FALSE,"Лист4"}</definedName>
    <definedName name="іук" localSheetId="8" hidden="1">{#N/A,#N/A,FALSE,"Лист4"}</definedName>
    <definedName name="іук" hidden="1">{#N/A,#N/A,FALSE,"Лист4"}</definedName>
    <definedName name="їжд" localSheetId="9" hidden="1">{#N/A,#N/A,FALSE,"Лист4"}</definedName>
    <definedName name="їжд" localSheetId="10" hidden="1">{#N/A,#N/A,FALSE,"Лист4"}</definedName>
    <definedName name="їжд" localSheetId="2" hidden="1">{#N/A,#N/A,FALSE,"Лист4"}</definedName>
    <definedName name="їжд" localSheetId="3" hidden="1">{#N/A,#N/A,FALSE,"Лист4"}</definedName>
    <definedName name="їжд" localSheetId="4" hidden="1">{#N/A,#N/A,FALSE,"Лист4"}</definedName>
    <definedName name="їжд" localSheetId="5" hidden="1">{#N/A,#N/A,FALSE,"Лист4"}</definedName>
    <definedName name="їжд" localSheetId="6" hidden="1">{#N/A,#N/A,FALSE,"Лист4"}</definedName>
    <definedName name="їжд" localSheetId="7" hidden="1">{#N/A,#N/A,FALSE,"Лист4"}</definedName>
    <definedName name="їжд" localSheetId="8" hidden="1">{#N/A,#N/A,FALSE,"Лист4"}</definedName>
    <definedName name="їжд" hidden="1">{#N/A,#N/A,FALSE,"Лист4"}</definedName>
    <definedName name="ййй" localSheetId="9" hidden="1">{#N/A,#N/A,FALSE,"Лист4"}</definedName>
    <definedName name="ййй" localSheetId="10" hidden="1">{#N/A,#N/A,FALSE,"Лист4"}</definedName>
    <definedName name="ййй" localSheetId="2" hidden="1">{#N/A,#N/A,FALSE,"Лист4"}</definedName>
    <definedName name="ййй" localSheetId="3" hidden="1">{#N/A,#N/A,FALSE,"Лист4"}</definedName>
    <definedName name="ййй" localSheetId="4" hidden="1">{#N/A,#N/A,FALSE,"Лист4"}</definedName>
    <definedName name="ййй" localSheetId="5" hidden="1">{#N/A,#N/A,FALSE,"Лист4"}</definedName>
    <definedName name="ййй" localSheetId="6" hidden="1">{#N/A,#N/A,FALSE,"Лист4"}</definedName>
    <definedName name="ййй" localSheetId="7" hidden="1">{#N/A,#N/A,FALSE,"Лист4"}</definedName>
    <definedName name="ййй" localSheetId="8" hidden="1">{#N/A,#N/A,FALSE,"Лист4"}</definedName>
    <definedName name="ййй" hidden="1">{#N/A,#N/A,FALSE,"Лист4"}</definedName>
    <definedName name="йййй" localSheetId="9" hidden="1">{#N/A,#N/A,FALSE,"Лист4"}</definedName>
    <definedName name="йййй" localSheetId="10" hidden="1">{#N/A,#N/A,FALSE,"Лист4"}</definedName>
    <definedName name="йййй" localSheetId="2" hidden="1">{#N/A,#N/A,FALSE,"Лист4"}</definedName>
    <definedName name="йййй" localSheetId="3" hidden="1">{#N/A,#N/A,FALSE,"Лист4"}</definedName>
    <definedName name="йййй" localSheetId="4" hidden="1">{#N/A,#N/A,FALSE,"Лист4"}</definedName>
    <definedName name="йййй" localSheetId="5" hidden="1">{#N/A,#N/A,FALSE,"Лист4"}</definedName>
    <definedName name="йййй" localSheetId="6" hidden="1">{#N/A,#N/A,FALSE,"Лист4"}</definedName>
    <definedName name="йййй" localSheetId="7" hidden="1">{#N/A,#N/A,FALSE,"Лист4"}</definedName>
    <definedName name="йййй" localSheetId="8" hidden="1">{#N/A,#N/A,FALSE,"Лист4"}</definedName>
    <definedName name="йййй" hidden="1">{#N/A,#N/A,FALSE,"Лист4"}</definedName>
    <definedName name="кгккг" localSheetId="9" hidden="1">{#N/A,#N/A,FALSE,"Лист4"}</definedName>
    <definedName name="кгккг" localSheetId="10" hidden="1">{#N/A,#N/A,FALSE,"Лист4"}</definedName>
    <definedName name="кгккг" localSheetId="2" hidden="1">{#N/A,#N/A,FALSE,"Лист4"}</definedName>
    <definedName name="кгккг" localSheetId="3" hidden="1">{#N/A,#N/A,FALSE,"Лист4"}</definedName>
    <definedName name="кгккг" localSheetId="4" hidden="1">{#N/A,#N/A,FALSE,"Лист4"}</definedName>
    <definedName name="кгккг" localSheetId="5" hidden="1">{#N/A,#N/A,FALSE,"Лист4"}</definedName>
    <definedName name="кгккг" localSheetId="6" hidden="1">{#N/A,#N/A,FALSE,"Лист4"}</definedName>
    <definedName name="кгккг" localSheetId="7" hidden="1">{#N/A,#N/A,FALSE,"Лист4"}</definedName>
    <definedName name="кгккг" localSheetId="8" hidden="1">{#N/A,#N/A,FALSE,"Лист4"}</definedName>
    <definedName name="кгккг" hidden="1">{#N/A,#N/A,FALSE,"Лист4"}</definedName>
    <definedName name="кгкккк" localSheetId="9" hidden="1">{#N/A,#N/A,FALSE,"Лист4"}</definedName>
    <definedName name="кгкккк" localSheetId="10" hidden="1">{#N/A,#N/A,FALSE,"Лист4"}</definedName>
    <definedName name="кгкккк" localSheetId="2" hidden="1">{#N/A,#N/A,FALSE,"Лист4"}</definedName>
    <definedName name="кгкккк" localSheetId="3" hidden="1">{#N/A,#N/A,FALSE,"Лист4"}</definedName>
    <definedName name="кгкккк" localSheetId="4" hidden="1">{#N/A,#N/A,FALSE,"Лист4"}</definedName>
    <definedName name="кгкккк" localSheetId="5" hidden="1">{#N/A,#N/A,FALSE,"Лист4"}</definedName>
    <definedName name="кгкккк" localSheetId="6" hidden="1">{#N/A,#N/A,FALSE,"Лист4"}</definedName>
    <definedName name="кгкккк" localSheetId="7" hidden="1">{#N/A,#N/A,FALSE,"Лист4"}</definedName>
    <definedName name="кгкккк" localSheetId="8" hidden="1">{#N/A,#N/A,FALSE,"Лист4"}</definedName>
    <definedName name="кгкккк" hidden="1">{#N/A,#N/A,FALSE,"Лист4"}</definedName>
    <definedName name="кеуц" localSheetId="9" hidden="1">{#N/A,#N/A,FALSE,"Лист4"}</definedName>
    <definedName name="кеуц" localSheetId="10" hidden="1">{#N/A,#N/A,FALSE,"Лист4"}</definedName>
    <definedName name="кеуц" localSheetId="2" hidden="1">{#N/A,#N/A,FALSE,"Лист4"}</definedName>
    <definedName name="кеуц" localSheetId="3" hidden="1">{#N/A,#N/A,FALSE,"Лист4"}</definedName>
    <definedName name="кеуц" localSheetId="4" hidden="1">{#N/A,#N/A,FALSE,"Лист4"}</definedName>
    <definedName name="кеуц" localSheetId="5" hidden="1">{#N/A,#N/A,FALSE,"Лист4"}</definedName>
    <definedName name="кеуц" localSheetId="6" hidden="1">{#N/A,#N/A,FALSE,"Лист4"}</definedName>
    <definedName name="кеуц" localSheetId="7" hidden="1">{#N/A,#N/A,FALSE,"Лист4"}</definedName>
    <definedName name="кеуц" localSheetId="8" hidden="1">{#N/A,#N/A,FALSE,"Лист4"}</definedName>
    <definedName name="кеуц" hidden="1">{#N/A,#N/A,FALSE,"Лист4"}</definedName>
    <definedName name="кк" localSheetId="9" hidden="1">{#N/A,#N/A,FALSE,"Лист4"}</definedName>
    <definedName name="кк" localSheetId="10" hidden="1">{#N/A,#N/A,FALSE,"Лист4"}</definedName>
    <definedName name="кк" localSheetId="2" hidden="1">{#N/A,#N/A,FALSE,"Лист4"}</definedName>
    <definedName name="кк" localSheetId="3" hidden="1">{#N/A,#N/A,FALSE,"Лист4"}</definedName>
    <definedName name="кк" localSheetId="4" hidden="1">{#N/A,#N/A,FALSE,"Лист4"}</definedName>
    <definedName name="кк" localSheetId="5" hidden="1">{#N/A,#N/A,FALSE,"Лист4"}</definedName>
    <definedName name="кк" localSheetId="6" hidden="1">{#N/A,#N/A,FALSE,"Лист4"}</definedName>
    <definedName name="кк" localSheetId="7" hidden="1">{#N/A,#N/A,FALSE,"Лист4"}</definedName>
    <definedName name="кк" localSheetId="8" hidden="1">{#N/A,#N/A,FALSE,"Лист4"}</definedName>
    <definedName name="кк" hidden="1">{#N/A,#N/A,FALSE,"Лист4"}</definedName>
    <definedName name="ккгкг" localSheetId="9" hidden="1">{#N/A,#N/A,FALSE,"Лист4"}</definedName>
    <definedName name="ккгкг" localSheetId="10" hidden="1">{#N/A,#N/A,FALSE,"Лист4"}</definedName>
    <definedName name="ккгкг" localSheetId="2" hidden="1">{#N/A,#N/A,FALSE,"Лист4"}</definedName>
    <definedName name="ккгкг" localSheetId="3" hidden="1">{#N/A,#N/A,FALSE,"Лист4"}</definedName>
    <definedName name="ккгкг" localSheetId="4" hidden="1">{#N/A,#N/A,FALSE,"Лист4"}</definedName>
    <definedName name="ккгкг" localSheetId="5" hidden="1">{#N/A,#N/A,FALSE,"Лист4"}</definedName>
    <definedName name="ккгкг" localSheetId="6" hidden="1">{#N/A,#N/A,FALSE,"Лист4"}</definedName>
    <definedName name="ккгкг" localSheetId="7" hidden="1">{#N/A,#N/A,FALSE,"Лист4"}</definedName>
    <definedName name="ккгкг" localSheetId="8" hidden="1">{#N/A,#N/A,FALSE,"Лист4"}</definedName>
    <definedName name="ккгкг" hidden="1">{#N/A,#N/A,FALSE,"Лист4"}</definedName>
    <definedName name="ккк" localSheetId="9" hidden="1">{#N/A,#N/A,FALSE,"Лист4"}</definedName>
    <definedName name="ккк" localSheetId="10" hidden="1">{#N/A,#N/A,FALSE,"Лист4"}</definedName>
    <definedName name="ккк" localSheetId="2" hidden="1">{#N/A,#N/A,FALSE,"Лист4"}</definedName>
    <definedName name="ккк" localSheetId="3" hidden="1">{#N/A,#N/A,FALSE,"Лист4"}</definedName>
    <definedName name="ккк" localSheetId="4" hidden="1">{#N/A,#N/A,FALSE,"Лист4"}</definedName>
    <definedName name="ккк" localSheetId="5" hidden="1">{#N/A,#N/A,FALSE,"Лист4"}</definedName>
    <definedName name="ккк" localSheetId="6" hidden="1">{#N/A,#N/A,FALSE,"Лист4"}</definedName>
    <definedName name="ккк" localSheetId="7" hidden="1">{#N/A,#N/A,FALSE,"Лист4"}</definedName>
    <definedName name="ккк" localSheetId="8" hidden="1">{#N/A,#N/A,FALSE,"Лист4"}</definedName>
    <definedName name="ккк" hidden="1">{#N/A,#N/A,FALSE,"Лист4"}</definedName>
    <definedName name="кккну" localSheetId="9" hidden="1">{#N/A,#N/A,FALSE,"Лист4"}</definedName>
    <definedName name="кккну" localSheetId="10" hidden="1">{#N/A,#N/A,FALSE,"Лист4"}</definedName>
    <definedName name="кккну" localSheetId="2" hidden="1">{#N/A,#N/A,FALSE,"Лист4"}</definedName>
    <definedName name="кккну" localSheetId="3" hidden="1">{#N/A,#N/A,FALSE,"Лист4"}</definedName>
    <definedName name="кккну" localSheetId="4" hidden="1">{#N/A,#N/A,FALSE,"Лист4"}</definedName>
    <definedName name="кккну" localSheetId="5" hidden="1">{#N/A,#N/A,FALSE,"Лист4"}</definedName>
    <definedName name="кккну" localSheetId="6" hidden="1">{#N/A,#N/A,FALSE,"Лист4"}</definedName>
    <definedName name="кккну" localSheetId="7" hidden="1">{#N/A,#N/A,FALSE,"Лист4"}</definedName>
    <definedName name="кккну" localSheetId="8" hidden="1">{#N/A,#N/A,FALSE,"Лист4"}</definedName>
    <definedName name="кккну" hidden="1">{#N/A,#N/A,FALSE,"Лист4"}</definedName>
    <definedName name="кккокк" localSheetId="9" hidden="1">{#N/A,#N/A,FALSE,"Лист4"}</definedName>
    <definedName name="кккокк" localSheetId="10" hidden="1">{#N/A,#N/A,FALSE,"Лист4"}</definedName>
    <definedName name="кккокк" localSheetId="2" hidden="1">{#N/A,#N/A,FALSE,"Лист4"}</definedName>
    <definedName name="кккокк" localSheetId="3" hidden="1">{#N/A,#N/A,FALSE,"Лист4"}</definedName>
    <definedName name="кккокк" localSheetId="4" hidden="1">{#N/A,#N/A,FALSE,"Лист4"}</definedName>
    <definedName name="кккокк" localSheetId="5" hidden="1">{#N/A,#N/A,FALSE,"Лист4"}</definedName>
    <definedName name="кккокк" localSheetId="6" hidden="1">{#N/A,#N/A,FALSE,"Лист4"}</definedName>
    <definedName name="кккокк" localSheetId="7" hidden="1">{#N/A,#N/A,FALSE,"Лист4"}</definedName>
    <definedName name="кккокк" localSheetId="8" hidden="1">{#N/A,#N/A,FALSE,"Лист4"}</definedName>
    <definedName name="кккокк" hidden="1">{#N/A,#N/A,FALSE,"Лист4"}</definedName>
    <definedName name="комунальне" localSheetId="9" hidden="1">{#N/A,#N/A,FALSE,"Лист4"}</definedName>
    <definedName name="комунальне" localSheetId="10" hidden="1">{#N/A,#N/A,FALSE,"Лист4"}</definedName>
    <definedName name="комунальне" localSheetId="2" hidden="1">{#N/A,#N/A,FALSE,"Лист4"}</definedName>
    <definedName name="комунальне" localSheetId="3" hidden="1">{#N/A,#N/A,FALSE,"Лист4"}</definedName>
    <definedName name="комунальне" localSheetId="4" hidden="1">{#N/A,#N/A,FALSE,"Лист4"}</definedName>
    <definedName name="комунальне" localSheetId="5" hidden="1">{#N/A,#N/A,FALSE,"Лист4"}</definedName>
    <definedName name="комунальне" localSheetId="6" hidden="1">{#N/A,#N/A,FALSE,"Лист4"}</definedName>
    <definedName name="комунальне" localSheetId="7" hidden="1">{#N/A,#N/A,FALSE,"Лист4"}</definedName>
    <definedName name="комунальне" localSheetId="8" hidden="1">{#N/A,#N/A,FALSE,"Лист4"}</definedName>
    <definedName name="комунальне" hidden="1">{#N/A,#N/A,FALSE,"Лист4"}</definedName>
    <definedName name="кот" localSheetId="9" hidden="1">{#N/A,#N/A,FALSE,"Лист4"}</definedName>
    <definedName name="кот" localSheetId="10" hidden="1">{#N/A,#N/A,FALSE,"Лист4"}</definedName>
    <definedName name="кот" localSheetId="2" hidden="1">{#N/A,#N/A,FALSE,"Лист4"}</definedName>
    <definedName name="кот" localSheetId="3" hidden="1">{#N/A,#N/A,FALSE,"Лист4"}</definedName>
    <definedName name="кот" localSheetId="4" hidden="1">{#N/A,#N/A,FALSE,"Лист4"}</definedName>
    <definedName name="кот" localSheetId="5" hidden="1">{#N/A,#N/A,FALSE,"Лист4"}</definedName>
    <definedName name="кот" localSheetId="6" hidden="1">{#N/A,#N/A,FALSE,"Лист4"}</definedName>
    <definedName name="кот" localSheetId="7" hidden="1">{#N/A,#N/A,FALSE,"Лист4"}</definedName>
    <definedName name="кот" localSheetId="8" hidden="1">{#N/A,#N/A,FALSE,"Лист4"}</definedName>
    <definedName name="кот" hidden="1">{#N/A,#N/A,FALSE,"Лист4"}</definedName>
    <definedName name="кр" localSheetId="9" hidden="1">{#N/A,#N/A,FALSE,"Лист4"}</definedName>
    <definedName name="кр" localSheetId="10" hidden="1">{#N/A,#N/A,FALSE,"Лист4"}</definedName>
    <definedName name="кр" localSheetId="2" hidden="1">{#N/A,#N/A,FALSE,"Лист4"}</definedName>
    <definedName name="кр" localSheetId="3" hidden="1">{#N/A,#N/A,FALSE,"Лист4"}</definedName>
    <definedName name="кр" localSheetId="4" hidden="1">{#N/A,#N/A,FALSE,"Лист4"}</definedName>
    <definedName name="кр" localSheetId="5" hidden="1">{#N/A,#N/A,FALSE,"Лист4"}</definedName>
    <definedName name="кр" localSheetId="6" hidden="1">{#N/A,#N/A,FALSE,"Лист4"}</definedName>
    <definedName name="кр" localSheetId="7" hidden="1">{#N/A,#N/A,FALSE,"Лист4"}</definedName>
    <definedName name="кр" localSheetId="8" hidden="1">{#N/A,#N/A,FALSE,"Лист4"}</definedName>
    <definedName name="кр" hidden="1">{#N/A,#N/A,FALSE,"Лист4"}</definedName>
    <definedName name="культура" localSheetId="9" hidden="1">{#N/A,#N/A,FALSE,"Лист4"}</definedName>
    <definedName name="культура" localSheetId="10" hidden="1">{#N/A,#N/A,FALSE,"Лист4"}</definedName>
    <definedName name="культура" localSheetId="2" hidden="1">{#N/A,#N/A,FALSE,"Лист4"}</definedName>
    <definedName name="культура" localSheetId="3" hidden="1">{#N/A,#N/A,FALSE,"Лист4"}</definedName>
    <definedName name="культура" localSheetId="4" hidden="1">{#N/A,#N/A,FALSE,"Лист4"}</definedName>
    <definedName name="культура" localSheetId="5" hidden="1">{#N/A,#N/A,FALSE,"Лист4"}</definedName>
    <definedName name="культура" localSheetId="6" hidden="1">{#N/A,#N/A,FALSE,"Лист4"}</definedName>
    <definedName name="культура" localSheetId="7" hidden="1">{#N/A,#N/A,FALSE,"Лист4"}</definedName>
    <definedName name="культура" localSheetId="8" hidden="1">{#N/A,#N/A,FALSE,"Лист4"}</definedName>
    <definedName name="культура" hidden="1">{#N/A,#N/A,FALSE,"Лист4"}</definedName>
    <definedName name="л" localSheetId="9" hidden="1">{#N/A,#N/A,FALSE,"Лист4"}</definedName>
    <definedName name="л" localSheetId="10" hidden="1">{#N/A,#N/A,FALSE,"Лист4"}</definedName>
    <definedName name="л" localSheetId="2" hidden="1">{#N/A,#N/A,FALSE,"Лист4"}</definedName>
    <definedName name="л" localSheetId="3" hidden="1">{#N/A,#N/A,FALSE,"Лист4"}</definedName>
    <definedName name="л" localSheetId="4" hidden="1">{#N/A,#N/A,FALSE,"Лист4"}</definedName>
    <definedName name="л" localSheetId="5" hidden="1">{#N/A,#N/A,FALSE,"Лист4"}</definedName>
    <definedName name="л" localSheetId="6" hidden="1">{#N/A,#N/A,FALSE,"Лист4"}</definedName>
    <definedName name="л" localSheetId="7" hidden="1">{#N/A,#N/A,FALSE,"Лист4"}</definedName>
    <definedName name="л" localSheetId="8" hidden="1">{#N/A,#N/A,FALSE,"Лист4"}</definedName>
    <definedName name="л" hidden="1">{#N/A,#N/A,FALSE,"Лист4"}</definedName>
    <definedName name="лд" localSheetId="9" hidden="1">{#N/A,#N/A,FALSE,"Лист4"}</definedName>
    <definedName name="лд" localSheetId="10" hidden="1">{#N/A,#N/A,FALSE,"Лист4"}</definedName>
    <definedName name="лд" localSheetId="2" hidden="1">{#N/A,#N/A,FALSE,"Лист4"}</definedName>
    <definedName name="лд" localSheetId="3" hidden="1">{#N/A,#N/A,FALSE,"Лист4"}</definedName>
    <definedName name="лд" localSheetId="4" hidden="1">{#N/A,#N/A,FALSE,"Лист4"}</definedName>
    <definedName name="лд" localSheetId="5" hidden="1">{#N/A,#N/A,FALSE,"Лист4"}</definedName>
    <definedName name="лд" localSheetId="6" hidden="1">{#N/A,#N/A,FALSE,"Лист4"}</definedName>
    <definedName name="лд" localSheetId="7" hidden="1">{#N/A,#N/A,FALSE,"Лист4"}</definedName>
    <definedName name="лд" localSheetId="8" hidden="1">{#N/A,#N/A,FALSE,"Лист4"}</definedName>
    <definedName name="лд" hidden="1">{#N/A,#N/A,FALSE,"Лист4"}</definedName>
    <definedName name="лл" localSheetId="9" hidden="1">{#N/A,#N/A,FALSE,"Лист4"}</definedName>
    <definedName name="лл" localSheetId="10" hidden="1">{#N/A,#N/A,FALSE,"Лист4"}</definedName>
    <definedName name="лл" localSheetId="2" hidden="1">{#N/A,#N/A,FALSE,"Лист4"}</definedName>
    <definedName name="лл" localSheetId="3" hidden="1">{#N/A,#N/A,FALSE,"Лист4"}</definedName>
    <definedName name="лл" localSheetId="4" hidden="1">{#N/A,#N/A,FALSE,"Лист4"}</definedName>
    <definedName name="лл" localSheetId="5" hidden="1">{#N/A,#N/A,FALSE,"Лист4"}</definedName>
    <definedName name="лл" localSheetId="6" hidden="1">{#N/A,#N/A,FALSE,"Лист4"}</definedName>
    <definedName name="лл" localSheetId="7" hidden="1">{#N/A,#N/A,FALSE,"Лист4"}</definedName>
    <definedName name="лл" localSheetId="8" hidden="1">{#N/A,#N/A,FALSE,"Лист4"}</definedName>
    <definedName name="лл" hidden="1">{#N/A,#N/A,FALSE,"Лист4"}</definedName>
    <definedName name="ллл" localSheetId="9" hidden="1">{#N/A,#N/A,FALSE,"Лист4"}</definedName>
    <definedName name="ллл" localSheetId="10" hidden="1">{#N/A,#N/A,FALSE,"Лист4"}</definedName>
    <definedName name="ллл" localSheetId="2" hidden="1">{#N/A,#N/A,FALSE,"Лист4"}</definedName>
    <definedName name="ллл" localSheetId="3" hidden="1">{#N/A,#N/A,FALSE,"Лист4"}</definedName>
    <definedName name="ллл" localSheetId="4" hidden="1">{#N/A,#N/A,FALSE,"Лист4"}</definedName>
    <definedName name="ллл" localSheetId="5" hidden="1">{#N/A,#N/A,FALSE,"Лист4"}</definedName>
    <definedName name="ллл" localSheetId="6" hidden="1">{#N/A,#N/A,FALSE,"Лист4"}</definedName>
    <definedName name="ллл" localSheetId="7" hidden="1">{#N/A,#N/A,FALSE,"Лист4"}</definedName>
    <definedName name="ллл" localSheetId="8" hidden="1">{#N/A,#N/A,FALSE,"Лист4"}</definedName>
    <definedName name="ллл" hidden="1">{#N/A,#N/A,FALSE,"Лист4"}</definedName>
    <definedName name="лнпллпл" localSheetId="9" hidden="1">{#N/A,#N/A,FALSE,"Лист4"}</definedName>
    <definedName name="лнпллпл" localSheetId="10" hidden="1">{#N/A,#N/A,FALSE,"Лист4"}</definedName>
    <definedName name="лнпллпл" localSheetId="2" hidden="1">{#N/A,#N/A,FALSE,"Лист4"}</definedName>
    <definedName name="лнпллпл" localSheetId="3" hidden="1">{#N/A,#N/A,FALSE,"Лист4"}</definedName>
    <definedName name="лнпллпл" localSheetId="4" hidden="1">{#N/A,#N/A,FALSE,"Лист4"}</definedName>
    <definedName name="лнпллпл" localSheetId="5" hidden="1">{#N/A,#N/A,FALSE,"Лист4"}</definedName>
    <definedName name="лнпллпл" localSheetId="6" hidden="1">{#N/A,#N/A,FALSE,"Лист4"}</definedName>
    <definedName name="лнпллпл" localSheetId="7" hidden="1">{#N/A,#N/A,FALSE,"Лист4"}</definedName>
    <definedName name="лнпллпл" localSheetId="8" hidden="1">{#N/A,#N/A,FALSE,"Лист4"}</definedName>
    <definedName name="лнпллпл" hidden="1">{#N/A,#N/A,FALSE,"Лист4"}</definedName>
    <definedName name="мак" localSheetId="9" hidden="1">{#N/A,#N/A,FALSE,"Лист4"}</definedName>
    <definedName name="мак" localSheetId="10" hidden="1">{#N/A,#N/A,FALSE,"Лист4"}</definedName>
    <definedName name="мак" localSheetId="2" hidden="1">{#N/A,#N/A,FALSE,"Лист4"}</definedName>
    <definedName name="мак" localSheetId="3" hidden="1">{#N/A,#N/A,FALSE,"Лист4"}</definedName>
    <definedName name="мак" localSheetId="4" hidden="1">{#N/A,#N/A,FALSE,"Лист4"}</definedName>
    <definedName name="мак" localSheetId="5" hidden="1">{#N/A,#N/A,FALSE,"Лист4"}</definedName>
    <definedName name="мак" localSheetId="6" hidden="1">{#N/A,#N/A,FALSE,"Лист4"}</definedName>
    <definedName name="мак" localSheetId="7" hidden="1">{#N/A,#N/A,FALSE,"Лист4"}</definedName>
    <definedName name="мак" localSheetId="8" hidden="1">{#N/A,#N/A,FALSE,"Лист4"}</definedName>
    <definedName name="мак" hidden="1">{#N/A,#N/A,FALSE,"Лист4"}</definedName>
    <definedName name="мм" localSheetId="9" hidden="1">{#N/A,#N/A,FALSE,"Лист4"}</definedName>
    <definedName name="мм" localSheetId="10" hidden="1">{#N/A,#N/A,FALSE,"Лист4"}</definedName>
    <definedName name="мм" localSheetId="2" hidden="1">{#N/A,#N/A,FALSE,"Лист4"}</definedName>
    <definedName name="мм" localSheetId="3" hidden="1">{#N/A,#N/A,FALSE,"Лист4"}</definedName>
    <definedName name="мм" localSheetId="4" hidden="1">{#N/A,#N/A,FALSE,"Лист4"}</definedName>
    <definedName name="мм" localSheetId="5" hidden="1">{#N/A,#N/A,FALSE,"Лист4"}</definedName>
    <definedName name="мм" localSheetId="6" hidden="1">{#N/A,#N/A,FALSE,"Лист4"}</definedName>
    <definedName name="мм" localSheetId="7" hidden="1">{#N/A,#N/A,FALSE,"Лист4"}</definedName>
    <definedName name="мм" localSheetId="8" hidden="1">{#N/A,#N/A,FALSE,"Лист4"}</definedName>
    <definedName name="мм" hidden="1">{#N/A,#N/A,FALSE,"Лист4"}</definedName>
    <definedName name="мпе" localSheetId="9" hidden="1">{#N/A,#N/A,FALSE,"Лист4"}</definedName>
    <definedName name="мпе" localSheetId="10" hidden="1">{#N/A,#N/A,FALSE,"Лист4"}</definedName>
    <definedName name="мпе" localSheetId="2" hidden="1">{#N/A,#N/A,FALSE,"Лист4"}</definedName>
    <definedName name="мпе" localSheetId="3" hidden="1">{#N/A,#N/A,FALSE,"Лист4"}</definedName>
    <definedName name="мпе" localSheetId="4" hidden="1">{#N/A,#N/A,FALSE,"Лист4"}</definedName>
    <definedName name="мпе" localSheetId="5" hidden="1">{#N/A,#N/A,FALSE,"Лист4"}</definedName>
    <definedName name="мпе" localSheetId="6" hidden="1">{#N/A,#N/A,FALSE,"Лист4"}</definedName>
    <definedName name="мпе" localSheetId="7" hidden="1">{#N/A,#N/A,FALSE,"Лист4"}</definedName>
    <definedName name="мпе" localSheetId="8" hidden="1">{#N/A,#N/A,FALSE,"Лист4"}</definedName>
    <definedName name="мпе" hidden="1">{#N/A,#N/A,FALSE,"Лист4"}</definedName>
    <definedName name="нгнгш" localSheetId="9" hidden="1">{#N/A,#N/A,FALSE,"Лист4"}</definedName>
    <definedName name="нгнгш" localSheetId="10" hidden="1">{#N/A,#N/A,FALSE,"Лист4"}</definedName>
    <definedName name="нгнгш" localSheetId="2" hidden="1">{#N/A,#N/A,FALSE,"Лист4"}</definedName>
    <definedName name="нгнгш" localSheetId="3" hidden="1">{#N/A,#N/A,FALSE,"Лист4"}</definedName>
    <definedName name="нгнгш" localSheetId="4" hidden="1">{#N/A,#N/A,FALSE,"Лист4"}</definedName>
    <definedName name="нгнгш" localSheetId="5" hidden="1">{#N/A,#N/A,FALSE,"Лист4"}</definedName>
    <definedName name="нгнгш" localSheetId="6" hidden="1">{#N/A,#N/A,FALSE,"Лист4"}</definedName>
    <definedName name="нгнгш" localSheetId="7" hidden="1">{#N/A,#N/A,FALSE,"Лист4"}</definedName>
    <definedName name="нгнгш" localSheetId="8" hidden="1">{#N/A,#N/A,FALSE,"Лист4"}</definedName>
    <definedName name="нгнгш" hidden="1">{#N/A,#N/A,FALSE,"Лист4"}</definedName>
    <definedName name="ннггг" localSheetId="9" hidden="1">{#N/A,#N/A,FALSE,"Лист4"}</definedName>
    <definedName name="ннггг" localSheetId="10" hidden="1">{#N/A,#N/A,FALSE,"Лист4"}</definedName>
    <definedName name="ннггг" localSheetId="2" hidden="1">{#N/A,#N/A,FALSE,"Лист4"}</definedName>
    <definedName name="ннггг" localSheetId="3" hidden="1">{#N/A,#N/A,FALSE,"Лист4"}</definedName>
    <definedName name="ннггг" localSheetId="4" hidden="1">{#N/A,#N/A,FALSE,"Лист4"}</definedName>
    <definedName name="ннггг" localSheetId="5" hidden="1">{#N/A,#N/A,FALSE,"Лист4"}</definedName>
    <definedName name="ннггг" localSheetId="6" hidden="1">{#N/A,#N/A,FALSE,"Лист4"}</definedName>
    <definedName name="ннггг" localSheetId="7" hidden="1">{#N/A,#N/A,FALSE,"Лист4"}</definedName>
    <definedName name="ннггг" localSheetId="8" hidden="1">{#N/A,#N/A,FALSE,"Лист4"}</definedName>
    <definedName name="ннггг" hidden="1">{#N/A,#N/A,FALSE,"Лист4"}</definedName>
    <definedName name="ннн" localSheetId="9" hidden="1">{#N/A,#N/A,FALSE,"Лист4"}</definedName>
    <definedName name="ннн" localSheetId="10" hidden="1">{#N/A,#N/A,FALSE,"Лист4"}</definedName>
    <definedName name="ннн" localSheetId="2" hidden="1">{#N/A,#N/A,FALSE,"Лист4"}</definedName>
    <definedName name="ннн" localSheetId="3" hidden="1">{#N/A,#N/A,FALSE,"Лист4"}</definedName>
    <definedName name="ннн" localSheetId="4" hidden="1">{#N/A,#N/A,FALSE,"Лист4"}</definedName>
    <definedName name="ннн" localSheetId="5" hidden="1">{#N/A,#N/A,FALSE,"Лист4"}</definedName>
    <definedName name="ннн" localSheetId="6" hidden="1">{#N/A,#N/A,FALSE,"Лист4"}</definedName>
    <definedName name="ннн" localSheetId="7" hidden="1">{#N/A,#N/A,FALSE,"Лист4"}</definedName>
    <definedName name="ннн" localSheetId="8" hidden="1">{#N/A,#N/A,FALSE,"Лист4"}</definedName>
    <definedName name="ннн" hidden="1">{#N/A,#N/A,FALSE,"Лист4"}</definedName>
    <definedName name="ннннг" localSheetId="9" hidden="1">{#N/A,#N/A,FALSE,"Лист4"}</definedName>
    <definedName name="ннннг" localSheetId="10" hidden="1">{#N/A,#N/A,FALSE,"Лист4"}</definedName>
    <definedName name="ннннг" localSheetId="2" hidden="1">{#N/A,#N/A,FALSE,"Лист4"}</definedName>
    <definedName name="ннннг" localSheetId="3" hidden="1">{#N/A,#N/A,FALSE,"Лист4"}</definedName>
    <definedName name="ннннг" localSheetId="4" hidden="1">{#N/A,#N/A,FALSE,"Лист4"}</definedName>
    <definedName name="ннннг" localSheetId="5" hidden="1">{#N/A,#N/A,FALSE,"Лист4"}</definedName>
    <definedName name="ннннг" localSheetId="6" hidden="1">{#N/A,#N/A,FALSE,"Лист4"}</definedName>
    <definedName name="ннннг" localSheetId="7" hidden="1">{#N/A,#N/A,FALSE,"Лист4"}</definedName>
    <definedName name="ннннг" localSheetId="8" hidden="1">{#N/A,#N/A,FALSE,"Лист4"}</definedName>
    <definedName name="ннннг" hidden="1">{#N/A,#N/A,FALSE,"Лист4"}</definedName>
    <definedName name="нннннннн" localSheetId="9" hidden="1">{#N/A,#N/A,FALSE,"Лист4"}</definedName>
    <definedName name="нннннннн" localSheetId="10" hidden="1">{#N/A,#N/A,FALSE,"Лист4"}</definedName>
    <definedName name="нннннннн" localSheetId="2" hidden="1">{#N/A,#N/A,FALSE,"Лист4"}</definedName>
    <definedName name="нннннннн" localSheetId="3" hidden="1">{#N/A,#N/A,FALSE,"Лист4"}</definedName>
    <definedName name="нннннннн" localSheetId="4" hidden="1">{#N/A,#N/A,FALSE,"Лист4"}</definedName>
    <definedName name="нннннннн" localSheetId="5" hidden="1">{#N/A,#N/A,FALSE,"Лист4"}</definedName>
    <definedName name="нннннннн" localSheetId="6" hidden="1">{#N/A,#N/A,FALSE,"Лист4"}</definedName>
    <definedName name="нннннннн" localSheetId="7" hidden="1">{#N/A,#N/A,FALSE,"Лист4"}</definedName>
    <definedName name="нннннннн" localSheetId="8" hidden="1">{#N/A,#N/A,FALSE,"Лист4"}</definedName>
    <definedName name="нннннннн" hidden="1">{#N/A,#N/A,FALSE,"Лист4"}</definedName>
    <definedName name="ннншенгке" localSheetId="9" hidden="1">{#N/A,#N/A,FALSE,"Лист4"}</definedName>
    <definedName name="ннншенгке" localSheetId="10" hidden="1">{#N/A,#N/A,FALSE,"Лист4"}</definedName>
    <definedName name="ннншенгке" localSheetId="2" hidden="1">{#N/A,#N/A,FALSE,"Лист4"}</definedName>
    <definedName name="ннншенгке" localSheetId="3" hidden="1">{#N/A,#N/A,FALSE,"Лист4"}</definedName>
    <definedName name="ннншенгке" localSheetId="4" hidden="1">{#N/A,#N/A,FALSE,"Лист4"}</definedName>
    <definedName name="ннншенгке" localSheetId="5" hidden="1">{#N/A,#N/A,FALSE,"Лист4"}</definedName>
    <definedName name="ннншенгке" localSheetId="6" hidden="1">{#N/A,#N/A,FALSE,"Лист4"}</definedName>
    <definedName name="ннншенгке" localSheetId="7" hidden="1">{#N/A,#N/A,FALSE,"Лист4"}</definedName>
    <definedName name="ннншенгке" localSheetId="8" hidden="1">{#N/A,#N/A,FALSE,"Лист4"}</definedName>
    <definedName name="ннншенгке" hidden="1">{#N/A,#N/A,FALSE,"Лист4"}</definedName>
    <definedName name="нншекк" localSheetId="9" hidden="1">{#N/A,#N/A,FALSE,"Лист4"}</definedName>
    <definedName name="нншекк" localSheetId="10" hidden="1">{#N/A,#N/A,FALSE,"Лист4"}</definedName>
    <definedName name="нншекк" localSheetId="2" hidden="1">{#N/A,#N/A,FALSE,"Лист4"}</definedName>
    <definedName name="нншекк" localSheetId="3" hidden="1">{#N/A,#N/A,FALSE,"Лист4"}</definedName>
    <definedName name="нншекк" localSheetId="4" hidden="1">{#N/A,#N/A,FALSE,"Лист4"}</definedName>
    <definedName name="нншекк" localSheetId="5" hidden="1">{#N/A,#N/A,FALSE,"Лист4"}</definedName>
    <definedName name="нншекк" localSheetId="6" hidden="1">{#N/A,#N/A,FALSE,"Лист4"}</definedName>
    <definedName name="нншекк" localSheetId="7" hidden="1">{#N/A,#N/A,FALSE,"Лист4"}</definedName>
    <definedName name="нншекк" localSheetId="8" hidden="1">{#N/A,#N/A,FALSE,"Лист4"}</definedName>
    <definedName name="нншекк" hidden="1">{#N/A,#N/A,FALSE,"Лист4"}</definedName>
    <definedName name="_xlnm.Print_Area" localSheetId="0">'D1'!$A$1:$H$43</definedName>
    <definedName name="_xlnm.Print_Area" localSheetId="9">'D10'!$A$1:$H$49</definedName>
    <definedName name="_xlnm.Print_Area" localSheetId="10">'D11'!$A$1:$I$38</definedName>
    <definedName name="_xlnm.Print_Area" localSheetId="1">'D2'!$A$1:$I$179</definedName>
    <definedName name="_xlnm.Print_Area" localSheetId="2">'D3'!$A$1:$H$38</definedName>
    <definedName name="_xlnm.Print_Area" localSheetId="5">'D6'!$A$1:$H$69</definedName>
    <definedName name="_xlnm.Print_Area" localSheetId="6">'D7'!$A$1:$H$57</definedName>
    <definedName name="_xlnm.Print_Area" localSheetId="7">'D8'!$A$1:$H$38</definedName>
    <definedName name="_xlnm.Print_Area" localSheetId="8">'D9'!$A$1:$K$34</definedName>
    <definedName name="оггне" localSheetId="9" hidden="1">{#N/A,#N/A,FALSE,"Лист4"}</definedName>
    <definedName name="оггне" localSheetId="10" hidden="1">{#N/A,#N/A,FALSE,"Лист4"}</definedName>
    <definedName name="оггне" localSheetId="2" hidden="1">{#N/A,#N/A,FALSE,"Лист4"}</definedName>
    <definedName name="оггне" localSheetId="3" hidden="1">{#N/A,#N/A,FALSE,"Лист4"}</definedName>
    <definedName name="оггне" localSheetId="4" hidden="1">{#N/A,#N/A,FALSE,"Лист4"}</definedName>
    <definedName name="оггне" localSheetId="5" hidden="1">{#N/A,#N/A,FALSE,"Лист4"}</definedName>
    <definedName name="оггне" localSheetId="6" hidden="1">{#N/A,#N/A,FALSE,"Лист4"}</definedName>
    <definedName name="оггне" localSheetId="7" hidden="1">{#N/A,#N/A,FALSE,"Лист4"}</definedName>
    <definedName name="оггне" localSheetId="8" hidden="1">{#N/A,#N/A,FALSE,"Лист4"}</definedName>
    <definedName name="оггне" hidden="1">{#N/A,#N/A,FALSE,"Лист4"}</definedName>
    <definedName name="оллд" localSheetId="9" hidden="1">{#N/A,#N/A,FALSE,"Лист4"}</definedName>
    <definedName name="оллд" localSheetId="10" hidden="1">{#N/A,#N/A,FALSE,"Лист4"}</definedName>
    <definedName name="оллд" localSheetId="2" hidden="1">{#N/A,#N/A,FALSE,"Лист4"}</definedName>
    <definedName name="оллд" localSheetId="3" hidden="1">{#N/A,#N/A,FALSE,"Лист4"}</definedName>
    <definedName name="оллд" localSheetId="4" hidden="1">{#N/A,#N/A,FALSE,"Лист4"}</definedName>
    <definedName name="оллд" localSheetId="5" hidden="1">{#N/A,#N/A,FALSE,"Лист4"}</definedName>
    <definedName name="оллд" localSheetId="6" hidden="1">{#N/A,#N/A,FALSE,"Лист4"}</definedName>
    <definedName name="оллд" localSheetId="7" hidden="1">{#N/A,#N/A,FALSE,"Лист4"}</definedName>
    <definedName name="оллд" localSheetId="8" hidden="1">{#N/A,#N/A,FALSE,"Лист4"}</definedName>
    <definedName name="оллд" hidden="1">{#N/A,#N/A,FALSE,"Лист4"}</definedName>
    <definedName name="олол" localSheetId="9" hidden="1">{#N/A,#N/A,FALSE,"Лист4"}</definedName>
    <definedName name="олол" localSheetId="10" hidden="1">{#N/A,#N/A,FALSE,"Лист4"}</definedName>
    <definedName name="олол" localSheetId="2" hidden="1">{#N/A,#N/A,FALSE,"Лист4"}</definedName>
    <definedName name="олол" localSheetId="3" hidden="1">{#N/A,#N/A,FALSE,"Лист4"}</definedName>
    <definedName name="олол" localSheetId="4" hidden="1">{#N/A,#N/A,FALSE,"Лист4"}</definedName>
    <definedName name="олол" localSheetId="5" hidden="1">{#N/A,#N/A,FALSE,"Лист4"}</definedName>
    <definedName name="олол" localSheetId="6" hidden="1">{#N/A,#N/A,FALSE,"Лист4"}</definedName>
    <definedName name="олол" localSheetId="7" hidden="1">{#N/A,#N/A,FALSE,"Лист4"}</definedName>
    <definedName name="олол" localSheetId="8" hidden="1">{#N/A,#N/A,FALSE,"Лист4"}</definedName>
    <definedName name="олол" hidden="1">{#N/A,#N/A,FALSE,"Лист4"}</definedName>
    <definedName name="оо" localSheetId="9" hidden="1">{#N/A,#N/A,FALSE,"Лист4"}</definedName>
    <definedName name="оо" localSheetId="10" hidden="1">{#N/A,#N/A,FALSE,"Лист4"}</definedName>
    <definedName name="оо" localSheetId="2" hidden="1">{#N/A,#N/A,FALSE,"Лист4"}</definedName>
    <definedName name="оо" localSheetId="3" hidden="1">{#N/A,#N/A,FALSE,"Лист4"}</definedName>
    <definedName name="оо" localSheetId="4" hidden="1">{#N/A,#N/A,FALSE,"Лист4"}</definedName>
    <definedName name="оо" localSheetId="5" hidden="1">{#N/A,#N/A,FALSE,"Лист4"}</definedName>
    <definedName name="оо" localSheetId="6" hidden="1">{#N/A,#N/A,FALSE,"Лист4"}</definedName>
    <definedName name="оо" localSheetId="7" hidden="1">{#N/A,#N/A,FALSE,"Лист4"}</definedName>
    <definedName name="оо" localSheetId="8" hidden="1">{#N/A,#N/A,FALSE,"Лист4"}</definedName>
    <definedName name="оо" hidden="1">{#N/A,#N/A,FALSE,"Лист4"}</definedName>
    <definedName name="ооо" localSheetId="9" hidden="1">{#N/A,#N/A,FALSE,"Лист4"}</definedName>
    <definedName name="ооо" localSheetId="10" hidden="1">{#N/A,#N/A,FALSE,"Лист4"}</definedName>
    <definedName name="ооо" localSheetId="2" hidden="1">{#N/A,#N/A,FALSE,"Лист4"}</definedName>
    <definedName name="ооо" localSheetId="3" hidden="1">{#N/A,#N/A,FALSE,"Лист4"}</definedName>
    <definedName name="ооо" localSheetId="4" hidden="1">{#N/A,#N/A,FALSE,"Лист4"}</definedName>
    <definedName name="ооо" localSheetId="5" hidden="1">{#N/A,#N/A,FALSE,"Лист4"}</definedName>
    <definedName name="ооо" localSheetId="6" hidden="1">{#N/A,#N/A,FALSE,"Лист4"}</definedName>
    <definedName name="ооо" localSheetId="7" hidden="1">{#N/A,#N/A,FALSE,"Лист4"}</definedName>
    <definedName name="ооо" localSheetId="8" hidden="1">{#N/A,#N/A,FALSE,"Лист4"}</definedName>
    <definedName name="ооо" hidden="1">{#N/A,#N/A,FALSE,"Лист4"}</definedName>
    <definedName name="орнг" localSheetId="9" hidden="1">{#N/A,#N/A,FALSE,"Лист4"}</definedName>
    <definedName name="орнг" localSheetId="10" hidden="1">{#N/A,#N/A,FALSE,"Лист4"}</definedName>
    <definedName name="орнг" localSheetId="2" hidden="1">{#N/A,#N/A,FALSE,"Лист4"}</definedName>
    <definedName name="орнг" localSheetId="3" hidden="1">{#N/A,#N/A,FALSE,"Лист4"}</definedName>
    <definedName name="орнг" localSheetId="4" hidden="1">{#N/A,#N/A,FALSE,"Лист4"}</definedName>
    <definedName name="орнг" localSheetId="5" hidden="1">{#N/A,#N/A,FALSE,"Лист4"}</definedName>
    <definedName name="орнг" localSheetId="6" hidden="1">{#N/A,#N/A,FALSE,"Лист4"}</definedName>
    <definedName name="орнг" localSheetId="7" hidden="1">{#N/A,#N/A,FALSE,"Лист4"}</definedName>
    <definedName name="орнг" localSheetId="8" hidden="1">{#N/A,#N/A,FALSE,"Лист4"}</definedName>
    <definedName name="орнг" hidden="1">{#N/A,#N/A,FALSE,"Лист4"}</definedName>
    <definedName name="освіта" localSheetId="9" hidden="1">{#N/A,#N/A,FALSE,"Лист4"}</definedName>
    <definedName name="освіта" localSheetId="10" hidden="1">{#N/A,#N/A,FALSE,"Лист4"}</definedName>
    <definedName name="освіта" localSheetId="2" hidden="1">{#N/A,#N/A,FALSE,"Лист4"}</definedName>
    <definedName name="освіта" localSheetId="3" hidden="1">{#N/A,#N/A,FALSE,"Лист4"}</definedName>
    <definedName name="освіта" localSheetId="4" hidden="1">{#N/A,#N/A,FALSE,"Лист4"}</definedName>
    <definedName name="освіта" localSheetId="5" hidden="1">{#N/A,#N/A,FALSE,"Лист4"}</definedName>
    <definedName name="освіта" localSheetId="6" hidden="1">{#N/A,#N/A,FALSE,"Лист4"}</definedName>
    <definedName name="освіта" localSheetId="7" hidden="1">{#N/A,#N/A,FALSE,"Лист4"}</definedName>
    <definedName name="освіта" localSheetId="8" hidden="1">{#N/A,#N/A,FALSE,"Лист4"}</definedName>
    <definedName name="освіта" hidden="1">{#N/A,#N/A,FALSE,"Лист4"}</definedName>
    <definedName name="ох" localSheetId="9" hidden="1">{#N/A,#N/A,FALSE,"Лист4"}</definedName>
    <definedName name="ох" localSheetId="10" hidden="1">{#N/A,#N/A,FALSE,"Лист4"}</definedName>
    <definedName name="ох" localSheetId="2" hidden="1">{#N/A,#N/A,FALSE,"Лист4"}</definedName>
    <definedName name="ох" localSheetId="3" hidden="1">{#N/A,#N/A,FALSE,"Лист4"}</definedName>
    <definedName name="ох" localSheetId="4" hidden="1">{#N/A,#N/A,FALSE,"Лист4"}</definedName>
    <definedName name="ох" localSheetId="5" hidden="1">{#N/A,#N/A,FALSE,"Лист4"}</definedName>
    <definedName name="ох" localSheetId="6" hidden="1">{#N/A,#N/A,FALSE,"Лист4"}</definedName>
    <definedName name="ох" localSheetId="7" hidden="1">{#N/A,#N/A,FALSE,"Лист4"}</definedName>
    <definedName name="ох" localSheetId="8" hidden="1">{#N/A,#N/A,FALSE,"Лист4"}</definedName>
    <definedName name="ох" hidden="1">{#N/A,#N/A,FALSE,"Лист4"}</definedName>
    <definedName name="охорона" localSheetId="9" hidden="1">{#N/A,#N/A,FALSE,"Лист4"}</definedName>
    <definedName name="охорона" localSheetId="10" hidden="1">{#N/A,#N/A,FALSE,"Лист4"}</definedName>
    <definedName name="охорона" localSheetId="2" hidden="1">{#N/A,#N/A,FALSE,"Лист4"}</definedName>
    <definedName name="охорона" localSheetId="3" hidden="1">{#N/A,#N/A,FALSE,"Лист4"}</definedName>
    <definedName name="охорона" localSheetId="4" hidden="1">{#N/A,#N/A,FALSE,"Лист4"}</definedName>
    <definedName name="охорона" localSheetId="5" hidden="1">{#N/A,#N/A,FALSE,"Лист4"}</definedName>
    <definedName name="охорона" localSheetId="6" hidden="1">{#N/A,#N/A,FALSE,"Лист4"}</definedName>
    <definedName name="охорона" localSheetId="7" hidden="1">{#N/A,#N/A,FALSE,"Лист4"}</definedName>
    <definedName name="охорона" localSheetId="8" hidden="1">{#N/A,#N/A,FALSE,"Лист4"}</definedName>
    <definedName name="охорона" hidden="1">{#N/A,#N/A,FALSE,"Лист4"}</definedName>
    <definedName name="плеккккг" localSheetId="9" hidden="1">{#N/A,#N/A,FALSE,"Лист4"}</definedName>
    <definedName name="плеккккг" localSheetId="10" hidden="1">{#N/A,#N/A,FALSE,"Лист4"}</definedName>
    <definedName name="плеккккг" localSheetId="2" hidden="1">{#N/A,#N/A,FALSE,"Лист4"}</definedName>
    <definedName name="плеккккг" localSheetId="3" hidden="1">{#N/A,#N/A,FALSE,"Лист4"}</definedName>
    <definedName name="плеккккг" localSheetId="4" hidden="1">{#N/A,#N/A,FALSE,"Лист4"}</definedName>
    <definedName name="плеккккг" localSheetId="5" hidden="1">{#N/A,#N/A,FALSE,"Лист4"}</definedName>
    <definedName name="плеккккг" localSheetId="6" hidden="1">{#N/A,#N/A,FALSE,"Лист4"}</definedName>
    <definedName name="плеккккг" localSheetId="7" hidden="1">{#N/A,#N/A,FALSE,"Лист4"}</definedName>
    <definedName name="плеккккг" localSheetId="8" hidden="1">{#N/A,#N/A,FALSE,"Лист4"}</definedName>
    <definedName name="плеккккг" hidden="1">{#N/A,#N/A,FALSE,"Лист4"}</definedName>
    <definedName name="пллеелш" localSheetId="9" hidden="1">{#N/A,#N/A,FALSE,"Лист4"}</definedName>
    <definedName name="пллеелш" localSheetId="10" hidden="1">{#N/A,#N/A,FALSE,"Лист4"}</definedName>
    <definedName name="пллеелш" localSheetId="2" hidden="1">{#N/A,#N/A,FALSE,"Лист4"}</definedName>
    <definedName name="пллеелш" localSheetId="3" hidden="1">{#N/A,#N/A,FALSE,"Лист4"}</definedName>
    <definedName name="пллеелш" localSheetId="4" hidden="1">{#N/A,#N/A,FALSE,"Лист4"}</definedName>
    <definedName name="пллеелш" localSheetId="5" hidden="1">{#N/A,#N/A,FALSE,"Лист4"}</definedName>
    <definedName name="пллеелш" localSheetId="6" hidden="1">{#N/A,#N/A,FALSE,"Лист4"}</definedName>
    <definedName name="пллеелш" localSheetId="7" hidden="1">{#N/A,#N/A,FALSE,"Лист4"}</definedName>
    <definedName name="пллеелш" localSheetId="8" hidden="1">{#N/A,#N/A,FALSE,"Лист4"}</definedName>
    <definedName name="пллеелш" hidden="1">{#N/A,#N/A,FALSE,"Лист4"}</definedName>
    <definedName name="попле" localSheetId="9" hidden="1">{#N/A,#N/A,FALSE,"Лист4"}</definedName>
    <definedName name="попле" localSheetId="10" hidden="1">{#N/A,#N/A,FALSE,"Лист4"}</definedName>
    <definedName name="попле" localSheetId="2" hidden="1">{#N/A,#N/A,FALSE,"Лист4"}</definedName>
    <definedName name="попле" localSheetId="3" hidden="1">{#N/A,#N/A,FALSE,"Лист4"}</definedName>
    <definedName name="попле" localSheetId="4" hidden="1">{#N/A,#N/A,FALSE,"Лист4"}</definedName>
    <definedName name="попле" localSheetId="5" hidden="1">{#N/A,#N/A,FALSE,"Лист4"}</definedName>
    <definedName name="попле" localSheetId="6" hidden="1">{#N/A,#N/A,FALSE,"Лист4"}</definedName>
    <definedName name="попле" localSheetId="7" hidden="1">{#N/A,#N/A,FALSE,"Лист4"}</definedName>
    <definedName name="попле" localSheetId="8" hidden="1">{#N/A,#N/A,FALSE,"Лист4"}</definedName>
    <definedName name="попле" hidden="1">{#N/A,#N/A,FALSE,"Лист4"}</definedName>
    <definedName name="пот" localSheetId="9" hidden="1">{#N/A,#N/A,FALSE,"Лист4"}</definedName>
    <definedName name="пот" localSheetId="10" hidden="1">{#N/A,#N/A,FALSE,"Лист4"}</definedName>
    <definedName name="пот" localSheetId="2" hidden="1">{#N/A,#N/A,FALSE,"Лист4"}</definedName>
    <definedName name="пот" localSheetId="3" hidden="1">{#N/A,#N/A,FALSE,"Лист4"}</definedName>
    <definedName name="пот" localSheetId="4" hidden="1">{#N/A,#N/A,FALSE,"Лист4"}</definedName>
    <definedName name="пот" localSheetId="5" hidden="1">{#N/A,#N/A,FALSE,"Лист4"}</definedName>
    <definedName name="пот" localSheetId="6" hidden="1">{#N/A,#N/A,FALSE,"Лист4"}</definedName>
    <definedName name="пот" localSheetId="7" hidden="1">{#N/A,#N/A,FALSE,"Лист4"}</definedName>
    <definedName name="пот" localSheetId="8" hidden="1">{#N/A,#N/A,FALSE,"Лист4"}</definedName>
    <definedName name="пот" hidden="1">{#N/A,#N/A,FALSE,"Лист4"}</definedName>
    <definedName name="пп" localSheetId="9" hidden="1">{#N/A,#N/A,FALSE,"Лист4"}</definedName>
    <definedName name="пп" localSheetId="10" hidden="1">{#N/A,#N/A,FALSE,"Лист4"}</definedName>
    <definedName name="пп" localSheetId="2" hidden="1">{#N/A,#N/A,FALSE,"Лист4"}</definedName>
    <definedName name="пп" localSheetId="3" hidden="1">{#N/A,#N/A,FALSE,"Лист4"}</definedName>
    <definedName name="пп" localSheetId="4" hidden="1">{#N/A,#N/A,FALSE,"Лист4"}</definedName>
    <definedName name="пп" localSheetId="5" hidden="1">{#N/A,#N/A,FALSE,"Лист4"}</definedName>
    <definedName name="пп" localSheetId="6" hidden="1">{#N/A,#N/A,FALSE,"Лист4"}</definedName>
    <definedName name="пп" localSheetId="7" hidden="1">{#N/A,#N/A,FALSE,"Лист4"}</definedName>
    <definedName name="пп" localSheetId="8" hidden="1">{#N/A,#N/A,FALSE,"Лист4"}</definedName>
    <definedName name="пп" hidden="1">{#N/A,#N/A,FALSE,"Лист4"}</definedName>
    <definedName name="ппше" localSheetId="9" hidden="1">{#N/A,#N/A,FALSE,"Лист4"}</definedName>
    <definedName name="ппше" localSheetId="10" hidden="1">{#N/A,#N/A,FALSE,"Лист4"}</definedName>
    <definedName name="ппше" localSheetId="2" hidden="1">{#N/A,#N/A,FALSE,"Лист4"}</definedName>
    <definedName name="ппше" localSheetId="3" hidden="1">{#N/A,#N/A,FALSE,"Лист4"}</definedName>
    <definedName name="ппше" localSheetId="4" hidden="1">{#N/A,#N/A,FALSE,"Лист4"}</definedName>
    <definedName name="ппше" localSheetId="5" hidden="1">{#N/A,#N/A,FALSE,"Лист4"}</definedName>
    <definedName name="ппше" localSheetId="6" hidden="1">{#N/A,#N/A,FALSE,"Лист4"}</definedName>
    <definedName name="ппше" localSheetId="7" hidden="1">{#N/A,#N/A,FALSE,"Лист4"}</definedName>
    <definedName name="ппше" localSheetId="8" hidden="1">{#N/A,#N/A,FALSE,"Лист4"}</definedName>
    <definedName name="ппше" hidden="1">{#N/A,#N/A,FALSE,"Лист4"}</definedName>
    <definedName name="про" localSheetId="9" hidden="1">{#N/A,#N/A,FALSE,"Лист4"}</definedName>
    <definedName name="про" localSheetId="10" hidden="1">{#N/A,#N/A,FALSE,"Лист4"}</definedName>
    <definedName name="про" localSheetId="2" hidden="1">{#N/A,#N/A,FALSE,"Лист4"}</definedName>
    <definedName name="про" localSheetId="3" hidden="1">{#N/A,#N/A,FALSE,"Лист4"}</definedName>
    <definedName name="про" localSheetId="4" hidden="1">{#N/A,#N/A,FALSE,"Лист4"}</definedName>
    <definedName name="про" localSheetId="5" hidden="1">{#N/A,#N/A,FALSE,"Лист4"}</definedName>
    <definedName name="про" localSheetId="6" hidden="1">{#N/A,#N/A,FALSE,"Лист4"}</definedName>
    <definedName name="про" localSheetId="7" hidden="1">{#N/A,#N/A,FALSE,"Лист4"}</definedName>
    <definedName name="про" localSheetId="8" hidden="1">{#N/A,#N/A,FALSE,"Лист4"}</definedName>
    <definedName name="про" hidden="1">{#N/A,#N/A,FALSE,"Лист4"}</definedName>
    <definedName name="прое" localSheetId="9" hidden="1">{#N/A,#N/A,FALSE,"Лист4"}</definedName>
    <definedName name="прое" localSheetId="10" hidden="1">{#N/A,#N/A,FALSE,"Лист4"}</definedName>
    <definedName name="прое" localSheetId="2" hidden="1">{#N/A,#N/A,FALSE,"Лист4"}</definedName>
    <definedName name="прое" localSheetId="3" hidden="1">{#N/A,#N/A,FALSE,"Лист4"}</definedName>
    <definedName name="прое" localSheetId="4" hidden="1">{#N/A,#N/A,FALSE,"Лист4"}</definedName>
    <definedName name="прое" localSheetId="5" hidden="1">{#N/A,#N/A,FALSE,"Лист4"}</definedName>
    <definedName name="прое" localSheetId="6" hidden="1">{#N/A,#N/A,FALSE,"Лист4"}</definedName>
    <definedName name="прое" localSheetId="7" hidden="1">{#N/A,#N/A,FALSE,"Лист4"}</definedName>
    <definedName name="прое" localSheetId="8" hidden="1">{#N/A,#N/A,FALSE,"Лист4"}</definedName>
    <definedName name="прое" hidden="1">{#N/A,#N/A,FALSE,"Лист4"}</definedName>
    <definedName name="прои" localSheetId="9" hidden="1">{#N/A,#N/A,FALSE,"Лист4"}</definedName>
    <definedName name="прои" localSheetId="10" hidden="1">{#N/A,#N/A,FALSE,"Лист4"}</definedName>
    <definedName name="прои" localSheetId="2" hidden="1">{#N/A,#N/A,FALSE,"Лист4"}</definedName>
    <definedName name="прои" localSheetId="3" hidden="1">{#N/A,#N/A,FALSE,"Лист4"}</definedName>
    <definedName name="прои" localSheetId="4" hidden="1">{#N/A,#N/A,FALSE,"Лист4"}</definedName>
    <definedName name="прои" localSheetId="5" hidden="1">{#N/A,#N/A,FALSE,"Лист4"}</definedName>
    <definedName name="прои" localSheetId="6" hidden="1">{#N/A,#N/A,FALSE,"Лист4"}</definedName>
    <definedName name="прои" localSheetId="7" hidden="1">{#N/A,#N/A,FALSE,"Лист4"}</definedName>
    <definedName name="прои" localSheetId="8" hidden="1">{#N/A,#N/A,FALSE,"Лист4"}</definedName>
    <definedName name="прои" hidden="1">{#N/A,#N/A,FALSE,"Лист4"}</definedName>
    <definedName name="рор" localSheetId="9" hidden="1">{#N/A,#N/A,FALSE,"Лист4"}</definedName>
    <definedName name="рор" localSheetId="10" hidden="1">{#N/A,#N/A,FALSE,"Лист4"}</definedName>
    <definedName name="рор" localSheetId="2" hidden="1">{#N/A,#N/A,FALSE,"Лист4"}</definedName>
    <definedName name="рор" localSheetId="3" hidden="1">{#N/A,#N/A,FALSE,"Лист4"}</definedName>
    <definedName name="рор" localSheetId="4" hidden="1">{#N/A,#N/A,FALSE,"Лист4"}</definedName>
    <definedName name="рор" localSheetId="5" hidden="1">{#N/A,#N/A,FALSE,"Лист4"}</definedName>
    <definedName name="рор" localSheetId="6" hidden="1">{#N/A,#N/A,FALSE,"Лист4"}</definedName>
    <definedName name="рор" localSheetId="7" hidden="1">{#N/A,#N/A,FALSE,"Лист4"}</definedName>
    <definedName name="рор" localSheetId="8" hidden="1">{#N/A,#N/A,FALSE,"Лист4"}</definedName>
    <definedName name="рор" hidden="1">{#N/A,#N/A,FALSE,"Лист4"}</definedName>
    <definedName name="роро" localSheetId="9" hidden="1">{#N/A,#N/A,FALSE,"Лист4"}</definedName>
    <definedName name="роро" localSheetId="10" hidden="1">{#N/A,#N/A,FALSE,"Лист4"}</definedName>
    <definedName name="роро" localSheetId="2" hidden="1">{#N/A,#N/A,FALSE,"Лист4"}</definedName>
    <definedName name="роро" localSheetId="3" hidden="1">{#N/A,#N/A,FALSE,"Лист4"}</definedName>
    <definedName name="роро" localSheetId="4" hidden="1">{#N/A,#N/A,FALSE,"Лист4"}</definedName>
    <definedName name="роро" localSheetId="5" hidden="1">{#N/A,#N/A,FALSE,"Лист4"}</definedName>
    <definedName name="роро" localSheetId="6" hidden="1">{#N/A,#N/A,FALSE,"Лист4"}</definedName>
    <definedName name="роро" localSheetId="7" hidden="1">{#N/A,#N/A,FALSE,"Лист4"}</definedName>
    <definedName name="роро" localSheetId="8" hidden="1">{#N/A,#N/A,FALSE,"Лист4"}</definedName>
    <definedName name="роро" hidden="1">{#N/A,#N/A,FALSE,"Лист4"}</definedName>
    <definedName name="рррр" localSheetId="9" hidden="1">{#N/A,#N/A,FALSE,"Лист4"}</definedName>
    <definedName name="рррр" localSheetId="10" hidden="1">{#N/A,#N/A,FALSE,"Лист4"}</definedName>
    <definedName name="рррр" localSheetId="2" hidden="1">{#N/A,#N/A,FALSE,"Лист4"}</definedName>
    <definedName name="рррр" localSheetId="3" hidden="1">{#N/A,#N/A,FALSE,"Лист4"}</definedName>
    <definedName name="рррр" localSheetId="4" hidden="1">{#N/A,#N/A,FALSE,"Лист4"}</definedName>
    <definedName name="рррр" localSheetId="5" hidden="1">{#N/A,#N/A,FALSE,"Лист4"}</definedName>
    <definedName name="рррр" localSheetId="6" hidden="1">{#N/A,#N/A,FALSE,"Лист4"}</definedName>
    <definedName name="рррр" localSheetId="7" hidden="1">{#N/A,#N/A,FALSE,"Лист4"}</definedName>
    <definedName name="рррр" localSheetId="8" hidden="1">{#N/A,#N/A,FALSE,"Лист4"}</definedName>
    <definedName name="рррр" hidden="1">{#N/A,#N/A,FALSE,"Лист4"}</definedName>
    <definedName name="сми" localSheetId="9" hidden="1">{#N/A,#N/A,FALSE,"Лист4"}</definedName>
    <definedName name="сми" localSheetId="10" hidden="1">{#N/A,#N/A,FALSE,"Лист4"}</definedName>
    <definedName name="сми" localSheetId="2" hidden="1">{#N/A,#N/A,FALSE,"Лист4"}</definedName>
    <definedName name="сми" localSheetId="3" hidden="1">{#N/A,#N/A,FALSE,"Лист4"}</definedName>
    <definedName name="сми" localSheetId="4" hidden="1">{#N/A,#N/A,FALSE,"Лист4"}</definedName>
    <definedName name="сми" localSheetId="5" hidden="1">{#N/A,#N/A,FALSE,"Лист4"}</definedName>
    <definedName name="сми" localSheetId="6" hidden="1">{#N/A,#N/A,FALSE,"Лист4"}</definedName>
    <definedName name="сми" localSheetId="7" hidden="1">{#N/A,#N/A,FALSE,"Лист4"}</definedName>
    <definedName name="сми" localSheetId="8" hidden="1">{#N/A,#N/A,FALSE,"Лист4"}</definedName>
    <definedName name="сми" hidden="1">{#N/A,#N/A,FALSE,"Лист4"}</definedName>
    <definedName name="сс" localSheetId="9" hidden="1">{#N/A,#N/A,FALSE,"Лист4"}</definedName>
    <definedName name="сс" localSheetId="10" hidden="1">{#N/A,#N/A,FALSE,"Лист4"}</definedName>
    <definedName name="сс" localSheetId="2" hidden="1">{#N/A,#N/A,FALSE,"Лист4"}</definedName>
    <definedName name="сс" localSheetId="3" hidden="1">{#N/A,#N/A,FALSE,"Лист4"}</definedName>
    <definedName name="сс" localSheetId="4" hidden="1">{#N/A,#N/A,FALSE,"Лист4"}</definedName>
    <definedName name="сс" localSheetId="5" hidden="1">{#N/A,#N/A,FALSE,"Лист4"}</definedName>
    <definedName name="сс" localSheetId="6" hidden="1">{#N/A,#N/A,FALSE,"Лист4"}</definedName>
    <definedName name="сс" localSheetId="7" hidden="1">{#N/A,#N/A,FALSE,"Лист4"}</definedName>
    <definedName name="сс" localSheetId="8" hidden="1">{#N/A,#N/A,FALSE,"Лист4"}</definedName>
    <definedName name="сс" hidden="1">{#N/A,#N/A,FALSE,"Лист4"}</definedName>
    <definedName name="сум" localSheetId="9" hidden="1">{#N/A,#N/A,FALSE,"Лист4"}</definedName>
    <definedName name="сум" localSheetId="10" hidden="1">{#N/A,#N/A,FALSE,"Лист4"}</definedName>
    <definedName name="сум" localSheetId="2" hidden="1">{#N/A,#N/A,FALSE,"Лист4"}</definedName>
    <definedName name="сум" localSheetId="3" hidden="1">{#N/A,#N/A,FALSE,"Лист4"}</definedName>
    <definedName name="сум" localSheetId="4" hidden="1">{#N/A,#N/A,FALSE,"Лист4"}</definedName>
    <definedName name="сум" localSheetId="5" hidden="1">{#N/A,#N/A,FALSE,"Лист4"}</definedName>
    <definedName name="сум" localSheetId="6" hidden="1">{#N/A,#N/A,FALSE,"Лист4"}</definedName>
    <definedName name="сум" localSheetId="7" hidden="1">{#N/A,#N/A,FALSE,"Лист4"}</definedName>
    <definedName name="сум" localSheetId="8" hidden="1">{#N/A,#N/A,FALSE,"Лист4"}</definedName>
    <definedName name="сум" hidden="1">{#N/A,#N/A,FALSE,"Лист4"}</definedName>
    <definedName name="Суми" localSheetId="9" hidden="1">{#N/A,#N/A,FALSE,"Лист4"}</definedName>
    <definedName name="Суми" localSheetId="10" hidden="1">{#N/A,#N/A,FALSE,"Лист4"}</definedName>
    <definedName name="Суми" localSheetId="2" hidden="1">{#N/A,#N/A,FALSE,"Лист4"}</definedName>
    <definedName name="Суми" localSheetId="3" hidden="1">{#N/A,#N/A,FALSE,"Лист4"}</definedName>
    <definedName name="Суми" localSheetId="4" hidden="1">{#N/A,#N/A,FALSE,"Лист4"}</definedName>
    <definedName name="Суми" localSheetId="5" hidden="1">{#N/A,#N/A,FALSE,"Лист4"}</definedName>
    <definedName name="Суми" localSheetId="6" hidden="1">{#N/A,#N/A,FALSE,"Лист4"}</definedName>
    <definedName name="Суми" localSheetId="7" hidden="1">{#N/A,#N/A,FALSE,"Лист4"}</definedName>
    <definedName name="Суми" localSheetId="8" hidden="1">{#N/A,#N/A,FALSE,"Лист4"}</definedName>
    <definedName name="Суми" hidden="1">{#N/A,#N/A,FALSE,"Лист4"}</definedName>
    <definedName name="счу" localSheetId="9" hidden="1">{#N/A,#N/A,FALSE,"Лист4"}</definedName>
    <definedName name="счу" localSheetId="10" hidden="1">{#N/A,#N/A,FALSE,"Лист4"}</definedName>
    <definedName name="счу" localSheetId="2" hidden="1">{#N/A,#N/A,FALSE,"Лист4"}</definedName>
    <definedName name="счу" localSheetId="3" hidden="1">{#N/A,#N/A,FALSE,"Лист4"}</definedName>
    <definedName name="счу" localSheetId="4" hidden="1">{#N/A,#N/A,FALSE,"Лист4"}</definedName>
    <definedName name="счу" localSheetId="5" hidden="1">{#N/A,#N/A,FALSE,"Лист4"}</definedName>
    <definedName name="счу" localSheetId="6" hidden="1">{#N/A,#N/A,FALSE,"Лист4"}</definedName>
    <definedName name="счу" localSheetId="7" hidden="1">{#N/A,#N/A,FALSE,"Лист4"}</definedName>
    <definedName name="счу" localSheetId="8" hidden="1">{#N/A,#N/A,FALSE,"Лист4"}</definedName>
    <definedName name="счу" hidden="1">{#N/A,#N/A,FALSE,"Лист4"}</definedName>
    <definedName name="счя" localSheetId="9" hidden="1">{#N/A,#N/A,FALSE,"Лист4"}</definedName>
    <definedName name="счя" localSheetId="10" hidden="1">{#N/A,#N/A,FALSE,"Лист4"}</definedName>
    <definedName name="счя" localSheetId="2" hidden="1">{#N/A,#N/A,FALSE,"Лист4"}</definedName>
    <definedName name="счя" localSheetId="3" hidden="1">{#N/A,#N/A,FALSE,"Лист4"}</definedName>
    <definedName name="счя" localSheetId="4" hidden="1">{#N/A,#N/A,FALSE,"Лист4"}</definedName>
    <definedName name="счя" localSheetId="5" hidden="1">{#N/A,#N/A,FALSE,"Лист4"}</definedName>
    <definedName name="счя" localSheetId="6" hidden="1">{#N/A,#N/A,FALSE,"Лист4"}</definedName>
    <definedName name="счя" localSheetId="7" hidden="1">{#N/A,#N/A,FALSE,"Лист4"}</definedName>
    <definedName name="счя" localSheetId="8" hidden="1">{#N/A,#N/A,FALSE,"Лист4"}</definedName>
    <definedName name="счя" hidden="1">{#N/A,#N/A,FALSE,"Лист4"}</definedName>
    <definedName name="тогн" localSheetId="9" hidden="1">{#N/A,#N/A,FALSE,"Лист4"}</definedName>
    <definedName name="тогн" localSheetId="10" hidden="1">{#N/A,#N/A,FALSE,"Лист4"}</definedName>
    <definedName name="тогн" localSheetId="2" hidden="1">{#N/A,#N/A,FALSE,"Лист4"}</definedName>
    <definedName name="тогн" localSheetId="3" hidden="1">{#N/A,#N/A,FALSE,"Лист4"}</definedName>
    <definedName name="тогн" localSheetId="4" hidden="1">{#N/A,#N/A,FALSE,"Лист4"}</definedName>
    <definedName name="тогн" localSheetId="5" hidden="1">{#N/A,#N/A,FALSE,"Лист4"}</definedName>
    <definedName name="тогн" localSheetId="6" hidden="1">{#N/A,#N/A,FALSE,"Лист4"}</definedName>
    <definedName name="тогн" localSheetId="7" hidden="1">{#N/A,#N/A,FALSE,"Лист4"}</definedName>
    <definedName name="тогн" localSheetId="8" hidden="1">{#N/A,#N/A,FALSE,"Лист4"}</definedName>
    <definedName name="тогн" hidden="1">{#N/A,#N/A,FALSE,"Лист4"}</definedName>
    <definedName name="трн" localSheetId="9" hidden="1">{#N/A,#N/A,FALSE,"Лист4"}</definedName>
    <definedName name="трн" localSheetId="10" hidden="1">{#N/A,#N/A,FALSE,"Лист4"}</definedName>
    <definedName name="трн" localSheetId="2" hidden="1">{#N/A,#N/A,FALSE,"Лист4"}</definedName>
    <definedName name="трн" localSheetId="3" hidden="1">{#N/A,#N/A,FALSE,"Лист4"}</definedName>
    <definedName name="трн" localSheetId="4" hidden="1">{#N/A,#N/A,FALSE,"Лист4"}</definedName>
    <definedName name="трн" localSheetId="5" hidden="1">{#N/A,#N/A,FALSE,"Лист4"}</definedName>
    <definedName name="трн" localSheetId="6" hidden="1">{#N/A,#N/A,FALSE,"Лист4"}</definedName>
    <definedName name="трн" localSheetId="7" hidden="1">{#N/A,#N/A,FALSE,"Лист4"}</definedName>
    <definedName name="трн" localSheetId="8" hidden="1">{#N/A,#N/A,FALSE,"Лист4"}</definedName>
    <definedName name="трн" hidden="1">{#N/A,#N/A,FALSE,"Лист4"}</definedName>
    <definedName name="ттт" localSheetId="9" hidden="1">{#N/A,#N/A,FALSE,"Лист4"}</definedName>
    <definedName name="ттт" localSheetId="10" hidden="1">{#N/A,#N/A,FALSE,"Лист4"}</definedName>
    <definedName name="ттт" localSheetId="2" hidden="1">{#N/A,#N/A,FALSE,"Лист4"}</definedName>
    <definedName name="ттт" localSheetId="3" hidden="1">{#N/A,#N/A,FALSE,"Лист4"}</definedName>
    <definedName name="ттт" localSheetId="4" hidden="1">{#N/A,#N/A,FALSE,"Лист4"}</definedName>
    <definedName name="ттт" localSheetId="5" hidden="1">{#N/A,#N/A,FALSE,"Лист4"}</definedName>
    <definedName name="ттт" localSheetId="6" hidden="1">{#N/A,#N/A,FALSE,"Лист4"}</definedName>
    <definedName name="ттт" localSheetId="7" hidden="1">{#N/A,#N/A,FALSE,"Лист4"}</definedName>
    <definedName name="ттт" localSheetId="8" hidden="1">{#N/A,#N/A,FALSE,"Лист4"}</definedName>
    <definedName name="ттт" hidden="1">{#N/A,#N/A,FALSE,"Лист4"}</definedName>
    <definedName name="ть" localSheetId="9" hidden="1">{#N/A,#N/A,FALSE,"Лист4"}</definedName>
    <definedName name="ть" localSheetId="10" hidden="1">{#N/A,#N/A,FALSE,"Лист4"}</definedName>
    <definedName name="ть" localSheetId="2" hidden="1">{#N/A,#N/A,FALSE,"Лист4"}</definedName>
    <definedName name="ть" localSheetId="3" hidden="1">{#N/A,#N/A,FALSE,"Лист4"}</definedName>
    <definedName name="ть" localSheetId="4" hidden="1">{#N/A,#N/A,FALSE,"Лист4"}</definedName>
    <definedName name="ть" localSheetId="5" hidden="1">{#N/A,#N/A,FALSE,"Лист4"}</definedName>
    <definedName name="ть" localSheetId="6" hidden="1">{#N/A,#N/A,FALSE,"Лист4"}</definedName>
    <definedName name="ть" localSheetId="7" hidden="1">{#N/A,#N/A,FALSE,"Лист4"}</definedName>
    <definedName name="ть" localSheetId="8" hidden="1">{#N/A,#N/A,FALSE,"Лист4"}</definedName>
    <definedName name="ть" hidden="1">{#N/A,#N/A,FALSE,"Лист4"}</definedName>
    <definedName name="уа" localSheetId="9" hidden="1">{#N/A,#N/A,FALSE,"Лист4"}</definedName>
    <definedName name="уа" localSheetId="10" hidden="1">{#N/A,#N/A,FALSE,"Лист4"}</definedName>
    <definedName name="уа" localSheetId="2" hidden="1">{#N/A,#N/A,FALSE,"Лист4"}</definedName>
    <definedName name="уа" localSheetId="3" hidden="1">{#N/A,#N/A,FALSE,"Лист4"}</definedName>
    <definedName name="уа" localSheetId="4" hidden="1">{#N/A,#N/A,FALSE,"Лист4"}</definedName>
    <definedName name="уа" localSheetId="5" hidden="1">{#N/A,#N/A,FALSE,"Лист4"}</definedName>
    <definedName name="уа" localSheetId="6" hidden="1">{#N/A,#N/A,FALSE,"Лист4"}</definedName>
    <definedName name="уа" localSheetId="7" hidden="1">{#N/A,#N/A,FALSE,"Лист4"}</definedName>
    <definedName name="уа" localSheetId="8" hidden="1">{#N/A,#N/A,FALSE,"Лист4"}</definedName>
    <definedName name="уа" hidden="1">{#N/A,#N/A,FALSE,"Лист4"}</definedName>
    <definedName name="увке" localSheetId="9" hidden="1">{#N/A,#N/A,FALSE,"Лист4"}</definedName>
    <definedName name="увке" localSheetId="10" hidden="1">{#N/A,#N/A,FALSE,"Лист4"}</definedName>
    <definedName name="увке" localSheetId="2" hidden="1">{#N/A,#N/A,FALSE,"Лист4"}</definedName>
    <definedName name="увке" localSheetId="3" hidden="1">{#N/A,#N/A,FALSE,"Лист4"}</definedName>
    <definedName name="увке" localSheetId="4" hidden="1">{#N/A,#N/A,FALSE,"Лист4"}</definedName>
    <definedName name="увке" localSheetId="5" hidden="1">{#N/A,#N/A,FALSE,"Лист4"}</definedName>
    <definedName name="увке" localSheetId="6" hidden="1">{#N/A,#N/A,FALSE,"Лист4"}</definedName>
    <definedName name="увке" localSheetId="7" hidden="1">{#N/A,#N/A,FALSE,"Лист4"}</definedName>
    <definedName name="увке" localSheetId="8" hidden="1">{#N/A,#N/A,FALSE,"Лист4"}</definedName>
    <definedName name="увке" hidden="1">{#N/A,#N/A,FALSE,"Лист4"}</definedName>
    <definedName name="уеунукнун" localSheetId="9" hidden="1">{#N/A,#N/A,FALSE,"Лист4"}</definedName>
    <definedName name="уеунукнун" localSheetId="10" hidden="1">{#N/A,#N/A,FALSE,"Лист4"}</definedName>
    <definedName name="уеунукнун" localSheetId="2" hidden="1">{#N/A,#N/A,FALSE,"Лист4"}</definedName>
    <definedName name="уеунукнун" localSheetId="3" hidden="1">{#N/A,#N/A,FALSE,"Лист4"}</definedName>
    <definedName name="уеунукнун" localSheetId="4" hidden="1">{#N/A,#N/A,FALSE,"Лист4"}</definedName>
    <definedName name="уеунукнун" localSheetId="5" hidden="1">{#N/A,#N/A,FALSE,"Лист4"}</definedName>
    <definedName name="уеунукнун" localSheetId="6" hidden="1">{#N/A,#N/A,FALSE,"Лист4"}</definedName>
    <definedName name="уеунукнун" localSheetId="7" hidden="1">{#N/A,#N/A,FALSE,"Лист4"}</definedName>
    <definedName name="уеунукнун" localSheetId="8" hidden="1">{#N/A,#N/A,FALSE,"Лист4"}</definedName>
    <definedName name="уеунукнун" hidden="1">{#N/A,#N/A,FALSE,"Лист4"}</definedName>
    <definedName name="уке" localSheetId="9" hidden="1">{#N/A,#N/A,FALSE,"Лист4"}</definedName>
    <definedName name="уке" localSheetId="10" hidden="1">{#N/A,#N/A,FALSE,"Лист4"}</definedName>
    <definedName name="уке" localSheetId="2" hidden="1">{#N/A,#N/A,FALSE,"Лист4"}</definedName>
    <definedName name="уке" localSheetId="3" hidden="1">{#N/A,#N/A,FALSE,"Лист4"}</definedName>
    <definedName name="уке" localSheetId="4" hidden="1">{#N/A,#N/A,FALSE,"Лист4"}</definedName>
    <definedName name="уке" localSheetId="5" hidden="1">{#N/A,#N/A,FALSE,"Лист4"}</definedName>
    <definedName name="уке" localSheetId="6" hidden="1">{#N/A,#N/A,FALSE,"Лист4"}</definedName>
    <definedName name="уке" localSheetId="7" hidden="1">{#N/A,#N/A,FALSE,"Лист4"}</definedName>
    <definedName name="уке" localSheetId="8" hidden="1">{#N/A,#N/A,FALSE,"Лист4"}</definedName>
    <definedName name="уке" hidden="1">{#N/A,#N/A,FALSE,"Лист4"}</definedName>
    <definedName name="укй" localSheetId="9" hidden="1">{#N/A,#N/A,FALSE,"Лист4"}</definedName>
    <definedName name="укй" localSheetId="10" hidden="1">{#N/A,#N/A,FALSE,"Лист4"}</definedName>
    <definedName name="укй" localSheetId="2" hidden="1">{#N/A,#N/A,FALSE,"Лист4"}</definedName>
    <definedName name="укй" localSheetId="3" hidden="1">{#N/A,#N/A,FALSE,"Лист4"}</definedName>
    <definedName name="укй" localSheetId="4" hidden="1">{#N/A,#N/A,FALSE,"Лист4"}</definedName>
    <definedName name="укй" localSheetId="5" hidden="1">{#N/A,#N/A,FALSE,"Лист4"}</definedName>
    <definedName name="укй" localSheetId="6" hidden="1">{#N/A,#N/A,FALSE,"Лист4"}</definedName>
    <definedName name="укй" localSheetId="7" hidden="1">{#N/A,#N/A,FALSE,"Лист4"}</definedName>
    <definedName name="укй" localSheetId="8" hidden="1">{#N/A,#N/A,FALSE,"Лист4"}</definedName>
    <definedName name="укй" hidden="1">{#N/A,#N/A,FALSE,"Лист4"}</definedName>
    <definedName name="укунн" localSheetId="9" hidden="1">{#N/A,#N/A,FALSE,"Лист4"}</definedName>
    <definedName name="укунн" localSheetId="10" hidden="1">{#N/A,#N/A,FALSE,"Лист4"}</definedName>
    <definedName name="укунн" localSheetId="2" hidden="1">{#N/A,#N/A,FALSE,"Лист4"}</definedName>
    <definedName name="укунн" localSheetId="3" hidden="1">{#N/A,#N/A,FALSE,"Лист4"}</definedName>
    <definedName name="укунн" localSheetId="4" hidden="1">{#N/A,#N/A,FALSE,"Лист4"}</definedName>
    <definedName name="укунн" localSheetId="5" hidden="1">{#N/A,#N/A,FALSE,"Лист4"}</definedName>
    <definedName name="укунн" localSheetId="6" hidden="1">{#N/A,#N/A,FALSE,"Лист4"}</definedName>
    <definedName name="укунн" localSheetId="7" hidden="1">{#N/A,#N/A,FALSE,"Лист4"}</definedName>
    <definedName name="укунн" localSheetId="8" hidden="1">{#N/A,#N/A,FALSE,"Лист4"}</definedName>
    <definedName name="укунн" hidden="1">{#N/A,#N/A,FALSE,"Лист4"}</definedName>
    <definedName name="унунен" localSheetId="9" hidden="1">{#N/A,#N/A,FALSE,"Лист4"}</definedName>
    <definedName name="унунен" localSheetId="10" hidden="1">{#N/A,#N/A,FALSE,"Лист4"}</definedName>
    <definedName name="унунен" localSheetId="2" hidden="1">{#N/A,#N/A,FALSE,"Лист4"}</definedName>
    <definedName name="унунен" localSheetId="3" hidden="1">{#N/A,#N/A,FALSE,"Лист4"}</definedName>
    <definedName name="унунен" localSheetId="4" hidden="1">{#N/A,#N/A,FALSE,"Лист4"}</definedName>
    <definedName name="унунен" localSheetId="5" hidden="1">{#N/A,#N/A,FALSE,"Лист4"}</definedName>
    <definedName name="унунен" localSheetId="6" hidden="1">{#N/A,#N/A,FALSE,"Лист4"}</definedName>
    <definedName name="унунен" localSheetId="7" hidden="1">{#N/A,#N/A,FALSE,"Лист4"}</definedName>
    <definedName name="унунен" localSheetId="8" hidden="1">{#N/A,#N/A,FALSE,"Лист4"}</definedName>
    <definedName name="унунен" hidden="1">{#N/A,#N/A,FALSE,"Лист4"}</definedName>
    <definedName name="унунун" localSheetId="9" hidden="1">{#N/A,#N/A,FALSE,"Лист4"}</definedName>
    <definedName name="унунун" localSheetId="10" hidden="1">{#N/A,#N/A,FALSE,"Лист4"}</definedName>
    <definedName name="унунун" localSheetId="2" hidden="1">{#N/A,#N/A,FALSE,"Лист4"}</definedName>
    <definedName name="унунун" localSheetId="3" hidden="1">{#N/A,#N/A,FALSE,"Лист4"}</definedName>
    <definedName name="унунун" localSheetId="4" hidden="1">{#N/A,#N/A,FALSE,"Лист4"}</definedName>
    <definedName name="унунун" localSheetId="5" hidden="1">{#N/A,#N/A,FALSE,"Лист4"}</definedName>
    <definedName name="унунун" localSheetId="6" hidden="1">{#N/A,#N/A,FALSE,"Лист4"}</definedName>
    <definedName name="унунун" localSheetId="7" hidden="1">{#N/A,#N/A,FALSE,"Лист4"}</definedName>
    <definedName name="унунун" localSheetId="8" hidden="1">{#N/A,#N/A,FALSE,"Лист4"}</definedName>
    <definedName name="унунун" hidden="1">{#N/A,#N/A,FALSE,"Лист4"}</definedName>
    <definedName name="унуу" localSheetId="9" hidden="1">{#N/A,#N/A,FALSE,"Лист4"}</definedName>
    <definedName name="унуу" localSheetId="10" hidden="1">{#N/A,#N/A,FALSE,"Лист4"}</definedName>
    <definedName name="унуу" localSheetId="2" hidden="1">{#N/A,#N/A,FALSE,"Лист4"}</definedName>
    <definedName name="унуу" localSheetId="3" hidden="1">{#N/A,#N/A,FALSE,"Лист4"}</definedName>
    <definedName name="унуу" localSheetId="4" hidden="1">{#N/A,#N/A,FALSE,"Лист4"}</definedName>
    <definedName name="унуу" localSheetId="5" hidden="1">{#N/A,#N/A,FALSE,"Лист4"}</definedName>
    <definedName name="унуу" localSheetId="6" hidden="1">{#N/A,#N/A,FALSE,"Лист4"}</definedName>
    <definedName name="унуу" localSheetId="7" hidden="1">{#N/A,#N/A,FALSE,"Лист4"}</definedName>
    <definedName name="унуу" localSheetId="8" hidden="1">{#N/A,#N/A,FALSE,"Лист4"}</definedName>
    <definedName name="унуу" hidden="1">{#N/A,#N/A,FALSE,"Лист4"}</definedName>
    <definedName name="унуун" localSheetId="9" hidden="1">{#N/A,#N/A,FALSE,"Лист4"}</definedName>
    <definedName name="унуун" localSheetId="10" hidden="1">{#N/A,#N/A,FALSE,"Лист4"}</definedName>
    <definedName name="унуун" localSheetId="2" hidden="1">{#N/A,#N/A,FALSE,"Лист4"}</definedName>
    <definedName name="унуун" localSheetId="3" hidden="1">{#N/A,#N/A,FALSE,"Лист4"}</definedName>
    <definedName name="унуун" localSheetId="4" hidden="1">{#N/A,#N/A,FALSE,"Лист4"}</definedName>
    <definedName name="унуун" localSheetId="5" hidden="1">{#N/A,#N/A,FALSE,"Лист4"}</definedName>
    <definedName name="унуун" localSheetId="6" hidden="1">{#N/A,#N/A,FALSE,"Лист4"}</definedName>
    <definedName name="унуун" localSheetId="7" hidden="1">{#N/A,#N/A,FALSE,"Лист4"}</definedName>
    <definedName name="унуун" localSheetId="8" hidden="1">{#N/A,#N/A,FALSE,"Лист4"}</definedName>
    <definedName name="унуун" hidden="1">{#N/A,#N/A,FALSE,"Лист4"}</definedName>
    <definedName name="унууу" localSheetId="9" hidden="1">{#N/A,#N/A,FALSE,"Лист4"}</definedName>
    <definedName name="унууу" localSheetId="10" hidden="1">{#N/A,#N/A,FALSE,"Лист4"}</definedName>
    <definedName name="унууу" localSheetId="2" hidden="1">{#N/A,#N/A,FALSE,"Лист4"}</definedName>
    <definedName name="унууу" localSheetId="3" hidden="1">{#N/A,#N/A,FALSE,"Лист4"}</definedName>
    <definedName name="унууу" localSheetId="4" hidden="1">{#N/A,#N/A,FALSE,"Лист4"}</definedName>
    <definedName name="унууу" localSheetId="5" hidden="1">{#N/A,#N/A,FALSE,"Лист4"}</definedName>
    <definedName name="унууу" localSheetId="6" hidden="1">{#N/A,#N/A,FALSE,"Лист4"}</definedName>
    <definedName name="унууу" localSheetId="7" hidden="1">{#N/A,#N/A,FALSE,"Лист4"}</definedName>
    <definedName name="унууу" localSheetId="8" hidden="1">{#N/A,#N/A,FALSE,"Лист4"}</definedName>
    <definedName name="унууу" hidden="1">{#N/A,#N/A,FALSE,"Лист4"}</definedName>
    <definedName name="управ" localSheetId="9" hidden="1">{#N/A,#N/A,FALSE,"Лист4"}</definedName>
    <definedName name="управ" localSheetId="10" hidden="1">{#N/A,#N/A,FALSE,"Лист4"}</definedName>
    <definedName name="управ" localSheetId="2" hidden="1">{#N/A,#N/A,FALSE,"Лист4"}</definedName>
    <definedName name="управ" localSheetId="3" hidden="1">{#N/A,#N/A,FALSE,"Лист4"}</definedName>
    <definedName name="управ" localSheetId="4" hidden="1">{#N/A,#N/A,FALSE,"Лист4"}</definedName>
    <definedName name="управ" localSheetId="5" hidden="1">{#N/A,#N/A,FALSE,"Лист4"}</definedName>
    <definedName name="управ" localSheetId="6" hidden="1">{#N/A,#N/A,FALSE,"Лист4"}</definedName>
    <definedName name="управ" localSheetId="7" hidden="1">{#N/A,#N/A,FALSE,"Лист4"}</definedName>
    <definedName name="управ" localSheetId="8" hidden="1">{#N/A,#N/A,FALSE,"Лист4"}</definedName>
    <definedName name="управ" hidden="1">{#N/A,#N/A,FALSE,"Лист4"}</definedName>
    <definedName name="управління" localSheetId="9" hidden="1">{#N/A,#N/A,FALSE,"Лист4"}</definedName>
    <definedName name="управління" localSheetId="10" hidden="1">{#N/A,#N/A,FALSE,"Лист4"}</definedName>
    <definedName name="управління" localSheetId="2" hidden="1">{#N/A,#N/A,FALSE,"Лист4"}</definedName>
    <definedName name="управління" localSheetId="3" hidden="1">{#N/A,#N/A,FALSE,"Лист4"}</definedName>
    <definedName name="управління" localSheetId="4" hidden="1">{#N/A,#N/A,FALSE,"Лист4"}</definedName>
    <definedName name="управління" localSheetId="5" hidden="1">{#N/A,#N/A,FALSE,"Лист4"}</definedName>
    <definedName name="управління" localSheetId="6" hidden="1">{#N/A,#N/A,FALSE,"Лист4"}</definedName>
    <definedName name="управління" localSheetId="7" hidden="1">{#N/A,#N/A,FALSE,"Лист4"}</definedName>
    <definedName name="управління" localSheetId="8" hidden="1">{#N/A,#N/A,FALSE,"Лист4"}</definedName>
    <definedName name="управління" hidden="1">{#N/A,#N/A,FALSE,"Лист4"}</definedName>
    <definedName name="уукее" localSheetId="9" hidden="1">{#N/A,#N/A,FALSE,"Лист4"}</definedName>
    <definedName name="уукее" localSheetId="10" hidden="1">{#N/A,#N/A,FALSE,"Лист4"}</definedName>
    <definedName name="уукее" localSheetId="2" hidden="1">{#N/A,#N/A,FALSE,"Лист4"}</definedName>
    <definedName name="уукее" localSheetId="3" hidden="1">{#N/A,#N/A,FALSE,"Лист4"}</definedName>
    <definedName name="уукее" localSheetId="4" hidden="1">{#N/A,#N/A,FALSE,"Лист4"}</definedName>
    <definedName name="уукее" localSheetId="5" hidden="1">{#N/A,#N/A,FALSE,"Лист4"}</definedName>
    <definedName name="уукее" localSheetId="6" hidden="1">{#N/A,#N/A,FALSE,"Лист4"}</definedName>
    <definedName name="уукее" localSheetId="7" hidden="1">{#N/A,#N/A,FALSE,"Лист4"}</definedName>
    <definedName name="уукее" localSheetId="8" hidden="1">{#N/A,#N/A,FALSE,"Лист4"}</definedName>
    <definedName name="уукее" hidden="1">{#N/A,#N/A,FALSE,"Лист4"}</definedName>
    <definedName name="ууннну" localSheetId="9" hidden="1">{#N/A,#N/A,FALSE,"Лист4"}</definedName>
    <definedName name="ууннну" localSheetId="10" hidden="1">{#N/A,#N/A,FALSE,"Лист4"}</definedName>
    <definedName name="ууннну" localSheetId="2" hidden="1">{#N/A,#N/A,FALSE,"Лист4"}</definedName>
    <definedName name="ууннну" localSheetId="3" hidden="1">{#N/A,#N/A,FALSE,"Лист4"}</definedName>
    <definedName name="ууннну" localSheetId="4" hidden="1">{#N/A,#N/A,FALSE,"Лист4"}</definedName>
    <definedName name="ууннну" localSheetId="5" hidden="1">{#N/A,#N/A,FALSE,"Лист4"}</definedName>
    <definedName name="ууннну" localSheetId="6" hidden="1">{#N/A,#N/A,FALSE,"Лист4"}</definedName>
    <definedName name="ууннну" localSheetId="7" hidden="1">{#N/A,#N/A,FALSE,"Лист4"}</definedName>
    <definedName name="ууннну" localSheetId="8" hidden="1">{#N/A,#N/A,FALSE,"Лист4"}</definedName>
    <definedName name="ууннну" hidden="1">{#N/A,#N/A,FALSE,"Лист4"}</definedName>
    <definedName name="ууну" localSheetId="9" hidden="1">{#N/A,#N/A,FALSE,"Лист4"}</definedName>
    <definedName name="ууну" localSheetId="10" hidden="1">{#N/A,#N/A,FALSE,"Лист4"}</definedName>
    <definedName name="ууну" localSheetId="2" hidden="1">{#N/A,#N/A,FALSE,"Лист4"}</definedName>
    <definedName name="ууну" localSheetId="3" hidden="1">{#N/A,#N/A,FALSE,"Лист4"}</definedName>
    <definedName name="ууну" localSheetId="4" hidden="1">{#N/A,#N/A,FALSE,"Лист4"}</definedName>
    <definedName name="ууну" localSheetId="5" hidden="1">{#N/A,#N/A,FALSE,"Лист4"}</definedName>
    <definedName name="ууну" localSheetId="6" hidden="1">{#N/A,#N/A,FALSE,"Лист4"}</definedName>
    <definedName name="ууну" localSheetId="7" hidden="1">{#N/A,#N/A,FALSE,"Лист4"}</definedName>
    <definedName name="ууну" localSheetId="8" hidden="1">{#N/A,#N/A,FALSE,"Лист4"}</definedName>
    <definedName name="ууну" hidden="1">{#N/A,#N/A,FALSE,"Лист4"}</definedName>
    <definedName name="уунунг" localSheetId="9" hidden="1">{#N/A,#N/A,FALSE,"Лист4"}</definedName>
    <definedName name="уунунг" localSheetId="10" hidden="1">{#N/A,#N/A,FALSE,"Лист4"}</definedName>
    <definedName name="уунунг" localSheetId="2" hidden="1">{#N/A,#N/A,FALSE,"Лист4"}</definedName>
    <definedName name="уунунг" localSheetId="3" hidden="1">{#N/A,#N/A,FALSE,"Лист4"}</definedName>
    <definedName name="уунунг" localSheetId="4" hidden="1">{#N/A,#N/A,FALSE,"Лист4"}</definedName>
    <definedName name="уунунг" localSheetId="5" hidden="1">{#N/A,#N/A,FALSE,"Лист4"}</definedName>
    <definedName name="уунунг" localSheetId="6" hidden="1">{#N/A,#N/A,FALSE,"Лист4"}</definedName>
    <definedName name="уунунг" localSheetId="7" hidden="1">{#N/A,#N/A,FALSE,"Лист4"}</definedName>
    <definedName name="уунунг" localSheetId="8" hidden="1">{#N/A,#N/A,FALSE,"Лист4"}</definedName>
    <definedName name="уунунг" hidden="1">{#N/A,#N/A,FALSE,"Лист4"}</definedName>
    <definedName name="уунунууу" localSheetId="9" hidden="1">{#N/A,#N/A,FALSE,"Лист4"}</definedName>
    <definedName name="уунунууу" localSheetId="10" hidden="1">{#N/A,#N/A,FALSE,"Лист4"}</definedName>
    <definedName name="уунунууу" localSheetId="2" hidden="1">{#N/A,#N/A,FALSE,"Лист4"}</definedName>
    <definedName name="уунунууу" localSheetId="3" hidden="1">{#N/A,#N/A,FALSE,"Лист4"}</definedName>
    <definedName name="уунунууу" localSheetId="4" hidden="1">{#N/A,#N/A,FALSE,"Лист4"}</definedName>
    <definedName name="уунунууу" localSheetId="5" hidden="1">{#N/A,#N/A,FALSE,"Лист4"}</definedName>
    <definedName name="уунунууу" localSheetId="6" hidden="1">{#N/A,#N/A,FALSE,"Лист4"}</definedName>
    <definedName name="уунунууу" localSheetId="7" hidden="1">{#N/A,#N/A,FALSE,"Лист4"}</definedName>
    <definedName name="уунунууу" localSheetId="8" hidden="1">{#N/A,#N/A,FALSE,"Лист4"}</definedName>
    <definedName name="уунунууу" hidden="1">{#N/A,#N/A,FALSE,"Лист4"}</definedName>
    <definedName name="уунуурр" localSheetId="9" hidden="1">{#N/A,#N/A,FALSE,"Лист4"}</definedName>
    <definedName name="уунуурр" localSheetId="10" hidden="1">{#N/A,#N/A,FALSE,"Лист4"}</definedName>
    <definedName name="уунуурр" localSheetId="2" hidden="1">{#N/A,#N/A,FALSE,"Лист4"}</definedName>
    <definedName name="уунуурр" localSheetId="3" hidden="1">{#N/A,#N/A,FALSE,"Лист4"}</definedName>
    <definedName name="уунуурр" localSheetId="4" hidden="1">{#N/A,#N/A,FALSE,"Лист4"}</definedName>
    <definedName name="уунуурр" localSheetId="5" hidden="1">{#N/A,#N/A,FALSE,"Лист4"}</definedName>
    <definedName name="уунуурр" localSheetId="6" hidden="1">{#N/A,#N/A,FALSE,"Лист4"}</definedName>
    <definedName name="уунуурр" localSheetId="7" hidden="1">{#N/A,#N/A,FALSE,"Лист4"}</definedName>
    <definedName name="уунуурр" localSheetId="8" hidden="1">{#N/A,#N/A,FALSE,"Лист4"}</definedName>
    <definedName name="уунуурр" hidden="1">{#N/A,#N/A,FALSE,"Лист4"}</definedName>
    <definedName name="уунуууу" localSheetId="9" hidden="1">{#N/A,#N/A,FALSE,"Лист4"}</definedName>
    <definedName name="уунуууу" localSheetId="10" hidden="1">{#N/A,#N/A,FALSE,"Лист4"}</definedName>
    <definedName name="уунуууу" localSheetId="2" hidden="1">{#N/A,#N/A,FALSE,"Лист4"}</definedName>
    <definedName name="уунуууу" localSheetId="3" hidden="1">{#N/A,#N/A,FALSE,"Лист4"}</definedName>
    <definedName name="уунуууу" localSheetId="4" hidden="1">{#N/A,#N/A,FALSE,"Лист4"}</definedName>
    <definedName name="уунуууу" localSheetId="5" hidden="1">{#N/A,#N/A,FALSE,"Лист4"}</definedName>
    <definedName name="уунуууу" localSheetId="6" hidden="1">{#N/A,#N/A,FALSE,"Лист4"}</definedName>
    <definedName name="уунуууу" localSheetId="7" hidden="1">{#N/A,#N/A,FALSE,"Лист4"}</definedName>
    <definedName name="уунуууу" localSheetId="8" hidden="1">{#N/A,#N/A,FALSE,"Лист4"}</definedName>
    <definedName name="уунуууу" hidden="1">{#N/A,#N/A,FALSE,"Лист4"}</definedName>
    <definedName name="ууу" localSheetId="9" hidden="1">{#N/A,#N/A,FALSE,"Лист4"}</definedName>
    <definedName name="ууу" localSheetId="10" hidden="1">{#N/A,#N/A,FALSE,"Лист4"}</definedName>
    <definedName name="ууу" localSheetId="2" hidden="1">{#N/A,#N/A,FALSE,"Лист4"}</definedName>
    <definedName name="ууу" localSheetId="3" hidden="1">{#N/A,#N/A,FALSE,"Лист4"}</definedName>
    <definedName name="ууу" localSheetId="4" hidden="1">{#N/A,#N/A,FALSE,"Лист4"}</definedName>
    <definedName name="ууу" localSheetId="5" hidden="1">{#N/A,#N/A,FALSE,"Лист4"}</definedName>
    <definedName name="ууу" localSheetId="6" hidden="1">{#N/A,#N/A,FALSE,"Лист4"}</definedName>
    <definedName name="ууу" localSheetId="7" hidden="1">{#N/A,#N/A,FALSE,"Лист4"}</definedName>
    <definedName name="ууу" localSheetId="8" hidden="1">{#N/A,#N/A,FALSE,"Лист4"}</definedName>
    <definedName name="ууу" hidden="1">{#N/A,#N/A,FALSE,"Лист4"}</definedName>
    <definedName name="ууунну" localSheetId="9" hidden="1">{#N/A,#N/A,FALSE,"Лист4"}</definedName>
    <definedName name="ууунну" localSheetId="10" hidden="1">{#N/A,#N/A,FALSE,"Лист4"}</definedName>
    <definedName name="ууунну" localSheetId="2" hidden="1">{#N/A,#N/A,FALSE,"Лист4"}</definedName>
    <definedName name="ууунну" localSheetId="3" hidden="1">{#N/A,#N/A,FALSE,"Лист4"}</definedName>
    <definedName name="ууунну" localSheetId="4" hidden="1">{#N/A,#N/A,FALSE,"Лист4"}</definedName>
    <definedName name="ууунну" localSheetId="5" hidden="1">{#N/A,#N/A,FALSE,"Лист4"}</definedName>
    <definedName name="ууунну" localSheetId="6" hidden="1">{#N/A,#N/A,FALSE,"Лист4"}</definedName>
    <definedName name="ууунну" localSheetId="7" hidden="1">{#N/A,#N/A,FALSE,"Лист4"}</definedName>
    <definedName name="ууунну" localSheetId="8" hidden="1">{#N/A,#N/A,FALSE,"Лист4"}</definedName>
    <definedName name="ууунну" hidden="1">{#N/A,#N/A,FALSE,"Лист4"}</definedName>
    <definedName name="ууунууууу" localSheetId="9" hidden="1">{#N/A,#N/A,FALSE,"Лист4"}</definedName>
    <definedName name="ууунууууу" localSheetId="10" hidden="1">{#N/A,#N/A,FALSE,"Лист4"}</definedName>
    <definedName name="ууунууууу" localSheetId="2" hidden="1">{#N/A,#N/A,FALSE,"Лист4"}</definedName>
    <definedName name="ууунууууу" localSheetId="3" hidden="1">{#N/A,#N/A,FALSE,"Лист4"}</definedName>
    <definedName name="ууунууууу" localSheetId="4" hidden="1">{#N/A,#N/A,FALSE,"Лист4"}</definedName>
    <definedName name="ууунууууу" localSheetId="5" hidden="1">{#N/A,#N/A,FALSE,"Лист4"}</definedName>
    <definedName name="ууунууууу" localSheetId="6" hidden="1">{#N/A,#N/A,FALSE,"Лист4"}</definedName>
    <definedName name="ууунууууу" localSheetId="7" hidden="1">{#N/A,#N/A,FALSE,"Лист4"}</definedName>
    <definedName name="ууунууууу" localSheetId="8" hidden="1">{#N/A,#N/A,FALSE,"Лист4"}</definedName>
    <definedName name="ууунууууу" hidden="1">{#N/A,#N/A,FALSE,"Лист4"}</definedName>
    <definedName name="уууу" localSheetId="9" hidden="1">{#N/A,#N/A,FALSE,"Лист4"}</definedName>
    <definedName name="уууу" localSheetId="10" hidden="1">{#N/A,#N/A,FALSE,"Лист4"}</definedName>
    <definedName name="уууу" localSheetId="2" hidden="1">{#N/A,#N/A,FALSE,"Лист4"}</definedName>
    <definedName name="уууу" localSheetId="3" hidden="1">{#N/A,#N/A,FALSE,"Лист4"}</definedName>
    <definedName name="уууу" localSheetId="4" hidden="1">{#N/A,#N/A,FALSE,"Лист4"}</definedName>
    <definedName name="уууу" localSheetId="5" hidden="1">{#N/A,#N/A,FALSE,"Лист4"}</definedName>
    <definedName name="уууу" localSheetId="6" hidden="1">{#N/A,#N/A,FALSE,"Лист4"}</definedName>
    <definedName name="уууу" localSheetId="7" hidden="1">{#N/A,#N/A,FALSE,"Лист4"}</definedName>
    <definedName name="уууу" localSheetId="8" hidden="1">{#N/A,#N/A,FALSE,"Лист4"}</definedName>
    <definedName name="уууу" hidden="1">{#N/A,#N/A,FALSE,"Лист4"}</definedName>
    <definedName name="уууу32" localSheetId="9" hidden="1">{#N/A,#N/A,FALSE,"Лист4"}</definedName>
    <definedName name="уууу32" localSheetId="10" hidden="1">{#N/A,#N/A,FALSE,"Лист4"}</definedName>
    <definedName name="уууу32" localSheetId="2" hidden="1">{#N/A,#N/A,FALSE,"Лист4"}</definedName>
    <definedName name="уууу32" localSheetId="3" hidden="1">{#N/A,#N/A,FALSE,"Лист4"}</definedName>
    <definedName name="уууу32" localSheetId="4" hidden="1">{#N/A,#N/A,FALSE,"Лист4"}</definedName>
    <definedName name="уууу32" localSheetId="5" hidden="1">{#N/A,#N/A,FALSE,"Лист4"}</definedName>
    <definedName name="уууу32" localSheetId="6" hidden="1">{#N/A,#N/A,FALSE,"Лист4"}</definedName>
    <definedName name="уууу32" localSheetId="7" hidden="1">{#N/A,#N/A,FALSE,"Лист4"}</definedName>
    <definedName name="уууу32" localSheetId="8" hidden="1">{#N/A,#N/A,FALSE,"Лист4"}</definedName>
    <definedName name="уууу32" hidden="1">{#N/A,#N/A,FALSE,"Лист4"}</definedName>
    <definedName name="уууун" localSheetId="9" hidden="1">{#N/A,#N/A,FALSE,"Лист4"}</definedName>
    <definedName name="уууун" localSheetId="10" hidden="1">{#N/A,#N/A,FALSE,"Лист4"}</definedName>
    <definedName name="уууун" localSheetId="2" hidden="1">{#N/A,#N/A,FALSE,"Лист4"}</definedName>
    <definedName name="уууун" localSheetId="3" hidden="1">{#N/A,#N/A,FALSE,"Лист4"}</definedName>
    <definedName name="уууун" localSheetId="4" hidden="1">{#N/A,#N/A,FALSE,"Лист4"}</definedName>
    <definedName name="уууун" localSheetId="5" hidden="1">{#N/A,#N/A,FALSE,"Лист4"}</definedName>
    <definedName name="уууун" localSheetId="6" hidden="1">{#N/A,#N/A,FALSE,"Лист4"}</definedName>
    <definedName name="уууун" localSheetId="7" hidden="1">{#N/A,#N/A,FALSE,"Лист4"}</definedName>
    <definedName name="уууун" localSheetId="8" hidden="1">{#N/A,#N/A,FALSE,"Лист4"}</definedName>
    <definedName name="уууун" hidden="1">{#N/A,#N/A,FALSE,"Лист4"}</definedName>
    <definedName name="фф" localSheetId="9" hidden="1">{#N/A,#N/A,FALSE,"Лист4"}</definedName>
    <definedName name="фф" localSheetId="10" hidden="1">{#N/A,#N/A,FALSE,"Лист4"}</definedName>
    <definedName name="фф" localSheetId="2" hidden="1">{#N/A,#N/A,FALSE,"Лист4"}</definedName>
    <definedName name="фф" localSheetId="3" hidden="1">{#N/A,#N/A,FALSE,"Лист4"}</definedName>
    <definedName name="фф" localSheetId="4" hidden="1">{#N/A,#N/A,FALSE,"Лист4"}</definedName>
    <definedName name="фф" localSheetId="5" hidden="1">{#N/A,#N/A,FALSE,"Лист4"}</definedName>
    <definedName name="фф" localSheetId="6" hidden="1">{#N/A,#N/A,FALSE,"Лист4"}</definedName>
    <definedName name="фф" localSheetId="7" hidden="1">{#N/A,#N/A,FALSE,"Лист4"}</definedName>
    <definedName name="фф" localSheetId="8" hidden="1">{#N/A,#N/A,FALSE,"Лист4"}</definedName>
    <definedName name="фф" hidden="1">{#N/A,#N/A,FALSE,"Лист4"}</definedName>
    <definedName name="ффф" localSheetId="9" hidden="1">{#N/A,#N/A,FALSE,"Лист4"}</definedName>
    <definedName name="ффф" localSheetId="10" hidden="1">{#N/A,#N/A,FALSE,"Лист4"}</definedName>
    <definedName name="ффф" localSheetId="2" hidden="1">{#N/A,#N/A,FALSE,"Лист4"}</definedName>
    <definedName name="ффф" localSheetId="3" hidden="1">{#N/A,#N/A,FALSE,"Лист4"}</definedName>
    <definedName name="ффф" localSheetId="4" hidden="1">{#N/A,#N/A,FALSE,"Лист4"}</definedName>
    <definedName name="ффф" localSheetId="5" hidden="1">{#N/A,#N/A,FALSE,"Лист4"}</definedName>
    <definedName name="ффф" localSheetId="6" hidden="1">{#N/A,#N/A,FALSE,"Лист4"}</definedName>
    <definedName name="ффф" localSheetId="7" hidden="1">{#N/A,#N/A,FALSE,"Лист4"}</definedName>
    <definedName name="ффф" localSheetId="8" hidden="1">{#N/A,#N/A,FALSE,"Лист4"}</definedName>
    <definedName name="ффф" hidden="1">{#N/A,#N/A,FALSE,"Лист4"}</definedName>
    <definedName name="фффф" localSheetId="9" hidden="1">{#N/A,#N/A,FALSE,"Лист4"}</definedName>
    <definedName name="фффф" localSheetId="10" hidden="1">{#N/A,#N/A,FALSE,"Лист4"}</definedName>
    <definedName name="фффф" localSheetId="2" hidden="1">{#N/A,#N/A,FALSE,"Лист4"}</definedName>
    <definedName name="фффф" localSheetId="3" hidden="1">{#N/A,#N/A,FALSE,"Лист4"}</definedName>
    <definedName name="фффф" localSheetId="4" hidden="1">{#N/A,#N/A,FALSE,"Лист4"}</definedName>
    <definedName name="фффф" localSheetId="5" hidden="1">{#N/A,#N/A,FALSE,"Лист4"}</definedName>
    <definedName name="фффф" localSheetId="6" hidden="1">{#N/A,#N/A,FALSE,"Лист4"}</definedName>
    <definedName name="фффф" localSheetId="7" hidden="1">{#N/A,#N/A,FALSE,"Лист4"}</definedName>
    <definedName name="фффф" localSheetId="8" hidden="1">{#N/A,#N/A,FALSE,"Лист4"}</definedName>
    <definedName name="фффф" hidden="1">{#N/A,#N/A,FALSE,"Лист4"}</definedName>
    <definedName name="ффффф" localSheetId="9" hidden="1">{#N/A,#N/A,FALSE,"Лист4"}</definedName>
    <definedName name="ффффф" localSheetId="10" hidden="1">{#N/A,#N/A,FALSE,"Лист4"}</definedName>
    <definedName name="ффффф" localSheetId="2" hidden="1">{#N/A,#N/A,FALSE,"Лист4"}</definedName>
    <definedName name="ффффф" localSheetId="3" hidden="1">{#N/A,#N/A,FALSE,"Лист4"}</definedName>
    <definedName name="ффффф" localSheetId="4" hidden="1">{#N/A,#N/A,FALSE,"Лист4"}</definedName>
    <definedName name="ффффф" localSheetId="5" hidden="1">{#N/A,#N/A,FALSE,"Лист4"}</definedName>
    <definedName name="ффффф" localSheetId="6" hidden="1">{#N/A,#N/A,FALSE,"Лист4"}</definedName>
    <definedName name="ффффф" localSheetId="7" hidden="1">{#N/A,#N/A,FALSE,"Лист4"}</definedName>
    <definedName name="ффффф" localSheetId="8" hidden="1">{#N/A,#N/A,FALSE,"Лист4"}</definedName>
    <definedName name="ффффф" hidden="1">{#N/A,#N/A,FALSE,"Лист4"}</definedName>
    <definedName name="хз" localSheetId="9" hidden="1">{#N/A,#N/A,FALSE,"Лист4"}</definedName>
    <definedName name="хз" localSheetId="10" hidden="1">{#N/A,#N/A,FALSE,"Лист4"}</definedName>
    <definedName name="хз" localSheetId="2" hidden="1">{#N/A,#N/A,FALSE,"Лист4"}</definedName>
    <definedName name="хз" localSheetId="3" hidden="1">{#N/A,#N/A,FALSE,"Лист4"}</definedName>
    <definedName name="хз" localSheetId="4" hidden="1">{#N/A,#N/A,FALSE,"Лист4"}</definedName>
    <definedName name="хз" localSheetId="5" hidden="1">{#N/A,#N/A,FALSE,"Лист4"}</definedName>
    <definedName name="хз" localSheetId="6" hidden="1">{#N/A,#N/A,FALSE,"Лист4"}</definedName>
    <definedName name="хз" localSheetId="7" hidden="1">{#N/A,#N/A,FALSE,"Лист4"}</definedName>
    <definedName name="хз" localSheetId="8" hidden="1">{#N/A,#N/A,FALSE,"Лист4"}</definedName>
    <definedName name="хз" hidden="1">{#N/A,#N/A,FALSE,"Лист4"}</definedName>
    <definedName name="хїз" localSheetId="9" hidden="1">{#N/A,#N/A,FALSE,"Лист4"}</definedName>
    <definedName name="хїз" localSheetId="10" hidden="1">{#N/A,#N/A,FALSE,"Лист4"}</definedName>
    <definedName name="хїз" localSheetId="2" hidden="1">{#N/A,#N/A,FALSE,"Лист4"}</definedName>
    <definedName name="хїз" localSheetId="3" hidden="1">{#N/A,#N/A,FALSE,"Лист4"}</definedName>
    <definedName name="хїз" localSheetId="4" hidden="1">{#N/A,#N/A,FALSE,"Лист4"}</definedName>
    <definedName name="хїз" localSheetId="5" hidden="1">{#N/A,#N/A,FALSE,"Лист4"}</definedName>
    <definedName name="хїз" localSheetId="6" hidden="1">{#N/A,#N/A,FALSE,"Лист4"}</definedName>
    <definedName name="хїз" localSheetId="7" hidden="1">{#N/A,#N/A,FALSE,"Лист4"}</definedName>
    <definedName name="хїз" localSheetId="8" hidden="1">{#N/A,#N/A,FALSE,"Лист4"}</definedName>
    <definedName name="хїз" hidden="1">{#N/A,#N/A,FALSE,"Лист4"}</definedName>
    <definedName name="ххх" localSheetId="9" hidden="1">{#N/A,#N/A,FALSE,"Лист4"}</definedName>
    <definedName name="ххх" localSheetId="10" hidden="1">{#N/A,#N/A,FALSE,"Лист4"}</definedName>
    <definedName name="ххх" localSheetId="2" hidden="1">{#N/A,#N/A,FALSE,"Лист4"}</definedName>
    <definedName name="ххх" localSheetId="3" hidden="1">{#N/A,#N/A,FALSE,"Лист4"}</definedName>
    <definedName name="ххх" localSheetId="4" hidden="1">{#N/A,#N/A,FALSE,"Лист4"}</definedName>
    <definedName name="ххх" localSheetId="5" hidden="1">{#N/A,#N/A,FALSE,"Лист4"}</definedName>
    <definedName name="ххх" localSheetId="6" hidden="1">{#N/A,#N/A,FALSE,"Лист4"}</definedName>
    <definedName name="ххх" localSheetId="7" hidden="1">{#N/A,#N/A,FALSE,"Лист4"}</definedName>
    <definedName name="ххх" localSheetId="8" hidden="1">{#N/A,#N/A,FALSE,"Лист4"}</definedName>
    <definedName name="ххх" hidden="1">{#N/A,#N/A,FALSE,"Лист4"}</definedName>
    <definedName name="ц" localSheetId="9" hidden="1">{#N/A,#N/A,FALSE,"Лист4"}</definedName>
    <definedName name="ц" localSheetId="10" hidden="1">{#N/A,#N/A,FALSE,"Лист4"}</definedName>
    <definedName name="ц" localSheetId="2" hidden="1">{#N/A,#N/A,FALSE,"Лист4"}</definedName>
    <definedName name="ц" localSheetId="3" hidden="1">{#N/A,#N/A,FALSE,"Лист4"}</definedName>
    <definedName name="ц" localSheetId="4" hidden="1">{#N/A,#N/A,FALSE,"Лист4"}</definedName>
    <definedName name="ц" localSheetId="5" hidden="1">{#N/A,#N/A,FALSE,"Лист4"}</definedName>
    <definedName name="ц" localSheetId="6" hidden="1">{#N/A,#N/A,FALSE,"Лист4"}</definedName>
    <definedName name="ц" localSheetId="7" hidden="1">{#N/A,#N/A,FALSE,"Лист4"}</definedName>
    <definedName name="ц" localSheetId="8" hidden="1">{#N/A,#N/A,FALSE,"Лист4"}</definedName>
    <definedName name="ц" hidden="1">{#N/A,#N/A,FALSE,"Лист4"}</definedName>
    <definedName name="цва" localSheetId="9" hidden="1">{#N/A,#N/A,FALSE,"Лист4"}</definedName>
    <definedName name="цва" localSheetId="10" hidden="1">{#N/A,#N/A,FALSE,"Лист4"}</definedName>
    <definedName name="цва" localSheetId="2" hidden="1">{#N/A,#N/A,FALSE,"Лист4"}</definedName>
    <definedName name="цва" localSheetId="3" hidden="1">{#N/A,#N/A,FALSE,"Лист4"}</definedName>
    <definedName name="цва" localSheetId="4" hidden="1">{#N/A,#N/A,FALSE,"Лист4"}</definedName>
    <definedName name="цва" localSheetId="5" hidden="1">{#N/A,#N/A,FALSE,"Лист4"}</definedName>
    <definedName name="цва" localSheetId="6" hidden="1">{#N/A,#N/A,FALSE,"Лист4"}</definedName>
    <definedName name="цва" localSheetId="7" hidden="1">{#N/A,#N/A,FALSE,"Лист4"}</definedName>
    <definedName name="цва" localSheetId="8" hidden="1">{#N/A,#N/A,FALSE,"Лист4"}</definedName>
    <definedName name="цва" hidden="1">{#N/A,#N/A,FALSE,"Лист4"}</definedName>
    <definedName name="цекццецце" localSheetId="9" hidden="1">{#N/A,#N/A,FALSE,"Лист4"}</definedName>
    <definedName name="цекццецце" localSheetId="10" hidden="1">{#N/A,#N/A,FALSE,"Лист4"}</definedName>
    <definedName name="цекццецце" localSheetId="2" hidden="1">{#N/A,#N/A,FALSE,"Лист4"}</definedName>
    <definedName name="цекццецце" localSheetId="3" hidden="1">{#N/A,#N/A,FALSE,"Лист4"}</definedName>
    <definedName name="цекццецце" localSheetId="4" hidden="1">{#N/A,#N/A,FALSE,"Лист4"}</definedName>
    <definedName name="цекццецце" localSheetId="5" hidden="1">{#N/A,#N/A,FALSE,"Лист4"}</definedName>
    <definedName name="цекццецце" localSheetId="6" hidden="1">{#N/A,#N/A,FALSE,"Лист4"}</definedName>
    <definedName name="цекццецце" localSheetId="7" hidden="1">{#N/A,#N/A,FALSE,"Лист4"}</definedName>
    <definedName name="цекццецце" localSheetId="8" hidden="1">{#N/A,#N/A,FALSE,"Лист4"}</definedName>
    <definedName name="цекццецце" hidden="1">{#N/A,#N/A,FALSE,"Лист4"}</definedName>
    <definedName name="цеце" localSheetId="9" hidden="1">{#N/A,#N/A,FALSE,"Лист4"}</definedName>
    <definedName name="цеце" localSheetId="10" hidden="1">{#N/A,#N/A,FALSE,"Лист4"}</definedName>
    <definedName name="цеце" localSheetId="2" hidden="1">{#N/A,#N/A,FALSE,"Лист4"}</definedName>
    <definedName name="цеце" localSheetId="3" hidden="1">{#N/A,#N/A,FALSE,"Лист4"}</definedName>
    <definedName name="цеце" localSheetId="4" hidden="1">{#N/A,#N/A,FALSE,"Лист4"}</definedName>
    <definedName name="цеце" localSheetId="5" hidden="1">{#N/A,#N/A,FALSE,"Лист4"}</definedName>
    <definedName name="цеце" localSheetId="6" hidden="1">{#N/A,#N/A,FALSE,"Лист4"}</definedName>
    <definedName name="цеце" localSheetId="7" hidden="1">{#N/A,#N/A,FALSE,"Лист4"}</definedName>
    <definedName name="цеце" localSheetId="8" hidden="1">{#N/A,#N/A,FALSE,"Лист4"}</definedName>
    <definedName name="цеце" hidden="1">{#N/A,#N/A,FALSE,"Лист4"}</definedName>
    <definedName name="цецеце" localSheetId="9" hidden="1">{#N/A,#N/A,FALSE,"Лист4"}</definedName>
    <definedName name="цецеце" localSheetId="10" hidden="1">{#N/A,#N/A,FALSE,"Лист4"}</definedName>
    <definedName name="цецеце" localSheetId="2" hidden="1">{#N/A,#N/A,FALSE,"Лист4"}</definedName>
    <definedName name="цецеце" localSheetId="3" hidden="1">{#N/A,#N/A,FALSE,"Лист4"}</definedName>
    <definedName name="цецеце" localSheetId="4" hidden="1">{#N/A,#N/A,FALSE,"Лист4"}</definedName>
    <definedName name="цецеце" localSheetId="5" hidden="1">{#N/A,#N/A,FALSE,"Лист4"}</definedName>
    <definedName name="цецеце" localSheetId="6" hidden="1">{#N/A,#N/A,FALSE,"Лист4"}</definedName>
    <definedName name="цецеце" localSheetId="7" hidden="1">{#N/A,#N/A,FALSE,"Лист4"}</definedName>
    <definedName name="цецеце" localSheetId="8" hidden="1">{#N/A,#N/A,FALSE,"Лист4"}</definedName>
    <definedName name="цецеце" hidden="1">{#N/A,#N/A,FALSE,"Лист4"}</definedName>
    <definedName name="цук" localSheetId="9" hidden="1">{#N/A,#N/A,FALSE,"Лист4"}</definedName>
    <definedName name="цук" localSheetId="10" hidden="1">{#N/A,#N/A,FALSE,"Лист4"}</definedName>
    <definedName name="цук" localSheetId="2" hidden="1">{#N/A,#N/A,FALSE,"Лист4"}</definedName>
    <definedName name="цук" localSheetId="3" hidden="1">{#N/A,#N/A,FALSE,"Лист4"}</definedName>
    <definedName name="цук" localSheetId="4" hidden="1">{#N/A,#N/A,FALSE,"Лист4"}</definedName>
    <definedName name="цук" localSheetId="5" hidden="1">{#N/A,#N/A,FALSE,"Лист4"}</definedName>
    <definedName name="цук" localSheetId="6" hidden="1">{#N/A,#N/A,FALSE,"Лист4"}</definedName>
    <definedName name="цук" localSheetId="7" hidden="1">{#N/A,#N/A,FALSE,"Лист4"}</definedName>
    <definedName name="цук" localSheetId="8" hidden="1">{#N/A,#N/A,FALSE,"Лист4"}</definedName>
    <definedName name="цук" hidden="1">{#N/A,#N/A,FALSE,"Лист4"}</definedName>
    <definedName name="цуку" localSheetId="9" hidden="1">{#N/A,#N/A,FALSE,"Лист4"}</definedName>
    <definedName name="цуку" localSheetId="10" hidden="1">{#N/A,#N/A,FALSE,"Лист4"}</definedName>
    <definedName name="цуку" localSheetId="2" hidden="1">{#N/A,#N/A,FALSE,"Лист4"}</definedName>
    <definedName name="цуку" localSheetId="3" hidden="1">{#N/A,#N/A,FALSE,"Лист4"}</definedName>
    <definedName name="цуку" localSheetId="4" hidden="1">{#N/A,#N/A,FALSE,"Лист4"}</definedName>
    <definedName name="цуку" localSheetId="5" hidden="1">{#N/A,#N/A,FALSE,"Лист4"}</definedName>
    <definedName name="цуку" localSheetId="6" hidden="1">{#N/A,#N/A,FALSE,"Лист4"}</definedName>
    <definedName name="цуку" localSheetId="7" hidden="1">{#N/A,#N/A,FALSE,"Лист4"}</definedName>
    <definedName name="цуку" localSheetId="8" hidden="1">{#N/A,#N/A,FALSE,"Лист4"}</definedName>
    <definedName name="цуку" hidden="1">{#N/A,#N/A,FALSE,"Лист4"}</definedName>
    <definedName name="цууу" localSheetId="9" hidden="1">{#N/A,#N/A,FALSE,"Лист4"}</definedName>
    <definedName name="цууу" localSheetId="10" hidden="1">{#N/A,#N/A,FALSE,"Лист4"}</definedName>
    <definedName name="цууу" localSheetId="2" hidden="1">{#N/A,#N/A,FALSE,"Лист4"}</definedName>
    <definedName name="цууу" localSheetId="3" hidden="1">{#N/A,#N/A,FALSE,"Лист4"}</definedName>
    <definedName name="цууу" localSheetId="4" hidden="1">{#N/A,#N/A,FALSE,"Лист4"}</definedName>
    <definedName name="цууу" localSheetId="5" hidden="1">{#N/A,#N/A,FALSE,"Лист4"}</definedName>
    <definedName name="цууу" localSheetId="6" hidden="1">{#N/A,#N/A,FALSE,"Лист4"}</definedName>
    <definedName name="цууу" localSheetId="7" hidden="1">{#N/A,#N/A,FALSE,"Лист4"}</definedName>
    <definedName name="цууу" localSheetId="8" hidden="1">{#N/A,#N/A,FALSE,"Лист4"}</definedName>
    <definedName name="цууу" hidden="1">{#N/A,#N/A,FALSE,"Лист4"}</definedName>
    <definedName name="цц" localSheetId="9" hidden="1">{#N/A,#N/A,FALSE,"Лист4"}</definedName>
    <definedName name="цц" localSheetId="10" hidden="1">{#N/A,#N/A,FALSE,"Лист4"}</definedName>
    <definedName name="цц" localSheetId="2" hidden="1">{#N/A,#N/A,FALSE,"Лист4"}</definedName>
    <definedName name="цц" localSheetId="3" hidden="1">{#N/A,#N/A,FALSE,"Лист4"}</definedName>
    <definedName name="цц" localSheetId="4" hidden="1">{#N/A,#N/A,FALSE,"Лист4"}</definedName>
    <definedName name="цц" localSheetId="5" hidden="1">{#N/A,#N/A,FALSE,"Лист4"}</definedName>
    <definedName name="цц" localSheetId="6" hidden="1">{#N/A,#N/A,FALSE,"Лист4"}</definedName>
    <definedName name="цц" localSheetId="7" hidden="1">{#N/A,#N/A,FALSE,"Лист4"}</definedName>
    <definedName name="цц" localSheetId="8" hidden="1">{#N/A,#N/A,FALSE,"Лист4"}</definedName>
    <definedName name="цц" hidden="1">{#N/A,#N/A,FALSE,"Лист4"}</definedName>
    <definedName name="ццвва" localSheetId="9" hidden="1">{#N/A,#N/A,FALSE,"Лист4"}</definedName>
    <definedName name="ццвва" localSheetId="10" hidden="1">{#N/A,#N/A,FALSE,"Лист4"}</definedName>
    <definedName name="ццвва" localSheetId="2" hidden="1">{#N/A,#N/A,FALSE,"Лист4"}</definedName>
    <definedName name="ццвва" localSheetId="3" hidden="1">{#N/A,#N/A,FALSE,"Лист4"}</definedName>
    <definedName name="ццвва" localSheetId="4" hidden="1">{#N/A,#N/A,FALSE,"Лист4"}</definedName>
    <definedName name="ццвва" localSheetId="5" hidden="1">{#N/A,#N/A,FALSE,"Лист4"}</definedName>
    <definedName name="ццвва" localSheetId="6" hidden="1">{#N/A,#N/A,FALSE,"Лист4"}</definedName>
    <definedName name="ццвва" localSheetId="7" hidden="1">{#N/A,#N/A,FALSE,"Лист4"}</definedName>
    <definedName name="ццвва" localSheetId="8" hidden="1">{#N/A,#N/A,FALSE,"Лист4"}</definedName>
    <definedName name="ццвва" hidden="1">{#N/A,#N/A,FALSE,"Лист4"}</definedName>
    <definedName name="ццецц" localSheetId="9" hidden="1">{#N/A,#N/A,FALSE,"Лист4"}</definedName>
    <definedName name="ццецц" localSheetId="10" hidden="1">{#N/A,#N/A,FALSE,"Лист4"}</definedName>
    <definedName name="ццецц" localSheetId="2" hidden="1">{#N/A,#N/A,FALSE,"Лист4"}</definedName>
    <definedName name="ццецц" localSheetId="3" hidden="1">{#N/A,#N/A,FALSE,"Лист4"}</definedName>
    <definedName name="ццецц" localSheetId="4" hidden="1">{#N/A,#N/A,FALSE,"Лист4"}</definedName>
    <definedName name="ццецц" localSheetId="5" hidden="1">{#N/A,#N/A,FALSE,"Лист4"}</definedName>
    <definedName name="ццецц" localSheetId="6" hidden="1">{#N/A,#N/A,FALSE,"Лист4"}</definedName>
    <definedName name="ццецц" localSheetId="7" hidden="1">{#N/A,#N/A,FALSE,"Лист4"}</definedName>
    <definedName name="ццецц" localSheetId="8" hidden="1">{#N/A,#N/A,FALSE,"Лист4"}</definedName>
    <definedName name="ццецц" hidden="1">{#N/A,#N/A,FALSE,"Лист4"}</definedName>
    <definedName name="ццеццке" localSheetId="9" hidden="1">{#N/A,#N/A,FALSE,"Лист4"}</definedName>
    <definedName name="ццеццке" localSheetId="10" hidden="1">{#N/A,#N/A,FALSE,"Лист4"}</definedName>
    <definedName name="ццеццке" localSheetId="2" hidden="1">{#N/A,#N/A,FALSE,"Лист4"}</definedName>
    <definedName name="ццеццке" localSheetId="3" hidden="1">{#N/A,#N/A,FALSE,"Лист4"}</definedName>
    <definedName name="ццеццке" localSheetId="4" hidden="1">{#N/A,#N/A,FALSE,"Лист4"}</definedName>
    <definedName name="ццеццке" localSheetId="5" hidden="1">{#N/A,#N/A,FALSE,"Лист4"}</definedName>
    <definedName name="ццеццке" localSheetId="6" hidden="1">{#N/A,#N/A,FALSE,"Лист4"}</definedName>
    <definedName name="ццеццке" localSheetId="7" hidden="1">{#N/A,#N/A,FALSE,"Лист4"}</definedName>
    <definedName name="ццеццке" localSheetId="8" hidden="1">{#N/A,#N/A,FALSE,"Лист4"}</definedName>
    <definedName name="ццеццке" hidden="1">{#N/A,#N/A,FALSE,"Лист4"}</definedName>
    <definedName name="ццеццкевап" localSheetId="9" hidden="1">{#N/A,#N/A,FALSE,"Лист4"}</definedName>
    <definedName name="ццеццкевап" localSheetId="10" hidden="1">{#N/A,#N/A,FALSE,"Лист4"}</definedName>
    <definedName name="ццеццкевап" localSheetId="2" hidden="1">{#N/A,#N/A,FALSE,"Лист4"}</definedName>
    <definedName name="ццеццкевап" localSheetId="3" hidden="1">{#N/A,#N/A,FALSE,"Лист4"}</definedName>
    <definedName name="ццеццкевап" localSheetId="4" hidden="1">{#N/A,#N/A,FALSE,"Лист4"}</definedName>
    <definedName name="ццеццкевап" localSheetId="5" hidden="1">{#N/A,#N/A,FALSE,"Лист4"}</definedName>
    <definedName name="ццеццкевап" localSheetId="6" hidden="1">{#N/A,#N/A,FALSE,"Лист4"}</definedName>
    <definedName name="ццеццкевап" localSheetId="7" hidden="1">{#N/A,#N/A,FALSE,"Лист4"}</definedName>
    <definedName name="ццеццкевап" localSheetId="8" hidden="1">{#N/A,#N/A,FALSE,"Лист4"}</definedName>
    <definedName name="ццеццкевап" hidden="1">{#N/A,#N/A,FALSE,"Лист4"}</definedName>
    <definedName name="ццке" localSheetId="9" hidden="1">{#N/A,#N/A,FALSE,"Лист4"}</definedName>
    <definedName name="ццке" localSheetId="10" hidden="1">{#N/A,#N/A,FALSE,"Лист4"}</definedName>
    <definedName name="ццке" localSheetId="2" hidden="1">{#N/A,#N/A,FALSE,"Лист4"}</definedName>
    <definedName name="ццке" localSheetId="3" hidden="1">{#N/A,#N/A,FALSE,"Лист4"}</definedName>
    <definedName name="ццке" localSheetId="4" hidden="1">{#N/A,#N/A,FALSE,"Лист4"}</definedName>
    <definedName name="ццке" localSheetId="5" hidden="1">{#N/A,#N/A,FALSE,"Лист4"}</definedName>
    <definedName name="ццке" localSheetId="6" hidden="1">{#N/A,#N/A,FALSE,"Лист4"}</definedName>
    <definedName name="ццке" localSheetId="7" hidden="1">{#N/A,#N/A,FALSE,"Лист4"}</definedName>
    <definedName name="ццке" localSheetId="8" hidden="1">{#N/A,#N/A,FALSE,"Лист4"}</definedName>
    <definedName name="ццке" hidden="1">{#N/A,#N/A,FALSE,"Лист4"}</definedName>
    <definedName name="ццук" localSheetId="9" hidden="1">{#N/A,#N/A,FALSE,"Лист4"}</definedName>
    <definedName name="ццук" localSheetId="10" hidden="1">{#N/A,#N/A,FALSE,"Лист4"}</definedName>
    <definedName name="ццук" localSheetId="2" hidden="1">{#N/A,#N/A,FALSE,"Лист4"}</definedName>
    <definedName name="ццук" localSheetId="3" hidden="1">{#N/A,#N/A,FALSE,"Лист4"}</definedName>
    <definedName name="ццук" localSheetId="4" hidden="1">{#N/A,#N/A,FALSE,"Лист4"}</definedName>
    <definedName name="ццук" localSheetId="5" hidden="1">{#N/A,#N/A,FALSE,"Лист4"}</definedName>
    <definedName name="ццук" localSheetId="6" hidden="1">{#N/A,#N/A,FALSE,"Лист4"}</definedName>
    <definedName name="ццук" localSheetId="7" hidden="1">{#N/A,#N/A,FALSE,"Лист4"}</definedName>
    <definedName name="ццук" localSheetId="8" hidden="1">{#N/A,#N/A,FALSE,"Лист4"}</definedName>
    <definedName name="ццук" hidden="1">{#N/A,#N/A,FALSE,"Лист4"}</definedName>
    <definedName name="цццецц" localSheetId="9" hidden="1">{#N/A,#N/A,FALSE,"Лист4"}</definedName>
    <definedName name="цццецц" localSheetId="10" hidden="1">{#N/A,#N/A,FALSE,"Лист4"}</definedName>
    <definedName name="цццецц" localSheetId="2" hidden="1">{#N/A,#N/A,FALSE,"Лист4"}</definedName>
    <definedName name="цццецц" localSheetId="3" hidden="1">{#N/A,#N/A,FALSE,"Лист4"}</definedName>
    <definedName name="цццецц" localSheetId="4" hidden="1">{#N/A,#N/A,FALSE,"Лист4"}</definedName>
    <definedName name="цццецц" localSheetId="5" hidden="1">{#N/A,#N/A,FALSE,"Лист4"}</definedName>
    <definedName name="цццецц" localSheetId="6" hidden="1">{#N/A,#N/A,FALSE,"Лист4"}</definedName>
    <definedName name="цццецц" localSheetId="7" hidden="1">{#N/A,#N/A,FALSE,"Лист4"}</definedName>
    <definedName name="цццецц" localSheetId="8" hidden="1">{#N/A,#N/A,FALSE,"Лист4"}</definedName>
    <definedName name="цццецц" hidden="1">{#N/A,#N/A,FALSE,"Лист4"}</definedName>
    <definedName name="цццкеец" localSheetId="9" hidden="1">{#N/A,#N/A,FALSE,"Лист4"}</definedName>
    <definedName name="цццкеец" localSheetId="10" hidden="1">{#N/A,#N/A,FALSE,"Лист4"}</definedName>
    <definedName name="цццкеец" localSheetId="2" hidden="1">{#N/A,#N/A,FALSE,"Лист4"}</definedName>
    <definedName name="цццкеец" localSheetId="3" hidden="1">{#N/A,#N/A,FALSE,"Лист4"}</definedName>
    <definedName name="цццкеец" localSheetId="4" hidden="1">{#N/A,#N/A,FALSE,"Лист4"}</definedName>
    <definedName name="цццкеец" localSheetId="5" hidden="1">{#N/A,#N/A,FALSE,"Лист4"}</definedName>
    <definedName name="цццкеец" localSheetId="6" hidden="1">{#N/A,#N/A,FALSE,"Лист4"}</definedName>
    <definedName name="цццкеец" localSheetId="7" hidden="1">{#N/A,#N/A,FALSE,"Лист4"}</definedName>
    <definedName name="цццкеец" localSheetId="8" hidden="1">{#N/A,#N/A,FALSE,"Лист4"}</definedName>
    <definedName name="цццкеец" hidden="1">{#N/A,#N/A,FALSE,"Лист4"}</definedName>
    <definedName name="цццц" localSheetId="9" hidden="1">{#N/A,#N/A,FALSE,"Лист4"}</definedName>
    <definedName name="цццц" localSheetId="10" hidden="1">{#N/A,#N/A,FALSE,"Лист4"}</definedName>
    <definedName name="цццц" localSheetId="2" hidden="1">{#N/A,#N/A,FALSE,"Лист4"}</definedName>
    <definedName name="цццц" localSheetId="3" hidden="1">{#N/A,#N/A,FALSE,"Лист4"}</definedName>
    <definedName name="цццц" localSheetId="4" hidden="1">{#N/A,#N/A,FALSE,"Лист4"}</definedName>
    <definedName name="цццц" localSheetId="5" hidden="1">{#N/A,#N/A,FALSE,"Лист4"}</definedName>
    <definedName name="цццц" localSheetId="6" hidden="1">{#N/A,#N/A,FALSE,"Лист4"}</definedName>
    <definedName name="цццц" localSheetId="7" hidden="1">{#N/A,#N/A,FALSE,"Лист4"}</definedName>
    <definedName name="цццц" localSheetId="8" hidden="1">{#N/A,#N/A,FALSE,"Лист4"}</definedName>
    <definedName name="цццц" hidden="1">{#N/A,#N/A,FALSE,"Лист4"}</definedName>
    <definedName name="ццццкц" localSheetId="9" hidden="1">{#N/A,#N/A,FALSE,"Лист4"}</definedName>
    <definedName name="ццццкц" localSheetId="10" hidden="1">{#N/A,#N/A,FALSE,"Лист4"}</definedName>
    <definedName name="ццццкц" localSheetId="2" hidden="1">{#N/A,#N/A,FALSE,"Лист4"}</definedName>
    <definedName name="ццццкц" localSheetId="3" hidden="1">{#N/A,#N/A,FALSE,"Лист4"}</definedName>
    <definedName name="ццццкц" localSheetId="4" hidden="1">{#N/A,#N/A,FALSE,"Лист4"}</definedName>
    <definedName name="ццццкц" localSheetId="5" hidden="1">{#N/A,#N/A,FALSE,"Лист4"}</definedName>
    <definedName name="ццццкц" localSheetId="6" hidden="1">{#N/A,#N/A,FALSE,"Лист4"}</definedName>
    <definedName name="ццццкц" localSheetId="7" hidden="1">{#N/A,#N/A,FALSE,"Лист4"}</definedName>
    <definedName name="ццццкц" localSheetId="8" hidden="1">{#N/A,#N/A,FALSE,"Лист4"}</definedName>
    <definedName name="ццццкц" hidden="1">{#N/A,#N/A,FALSE,"Лист4"}</definedName>
    <definedName name="ццццц" localSheetId="9" hidden="1">{#N/A,#N/A,FALSE,"Лист4"}</definedName>
    <definedName name="ццццц" localSheetId="10" hidden="1">{#N/A,#N/A,FALSE,"Лист4"}</definedName>
    <definedName name="ццццц" localSheetId="2" hidden="1">{#N/A,#N/A,FALSE,"Лист4"}</definedName>
    <definedName name="ццццц" localSheetId="3" hidden="1">{#N/A,#N/A,FALSE,"Лист4"}</definedName>
    <definedName name="ццццц" localSheetId="4" hidden="1">{#N/A,#N/A,FALSE,"Лист4"}</definedName>
    <definedName name="ццццц" localSheetId="5" hidden="1">{#N/A,#N/A,FALSE,"Лист4"}</definedName>
    <definedName name="ццццц" localSheetId="6" hidden="1">{#N/A,#N/A,FALSE,"Лист4"}</definedName>
    <definedName name="ццццц" localSheetId="7" hidden="1">{#N/A,#N/A,FALSE,"Лист4"}</definedName>
    <definedName name="ццццц" localSheetId="8" hidden="1">{#N/A,#N/A,FALSE,"Лист4"}</definedName>
    <definedName name="ццццц" hidden="1">{#N/A,#N/A,FALSE,"Лист4"}</definedName>
    <definedName name="цццццц" localSheetId="9" hidden="1">{#N/A,#N/A,FALSE,"Лист4"}</definedName>
    <definedName name="цццццц" localSheetId="10" hidden="1">{#N/A,#N/A,FALSE,"Лист4"}</definedName>
    <definedName name="цццццц" localSheetId="2" hidden="1">{#N/A,#N/A,FALSE,"Лист4"}</definedName>
    <definedName name="цццццц" localSheetId="3" hidden="1">{#N/A,#N/A,FALSE,"Лист4"}</definedName>
    <definedName name="цццццц" localSheetId="4" hidden="1">{#N/A,#N/A,FALSE,"Лист4"}</definedName>
    <definedName name="цццццц" localSheetId="5" hidden="1">{#N/A,#N/A,FALSE,"Лист4"}</definedName>
    <definedName name="цццццц" localSheetId="6" hidden="1">{#N/A,#N/A,FALSE,"Лист4"}</definedName>
    <definedName name="цццццц" localSheetId="7" hidden="1">{#N/A,#N/A,FALSE,"Лист4"}</definedName>
    <definedName name="цццццц" localSheetId="8" hidden="1">{#N/A,#N/A,FALSE,"Лист4"}</definedName>
    <definedName name="цццццц" hidden="1">{#N/A,#N/A,FALSE,"Лист4"}</definedName>
    <definedName name="чву" localSheetId="9" hidden="1">{#N/A,#N/A,FALSE,"Лист4"}</definedName>
    <definedName name="чву" localSheetId="10" hidden="1">{#N/A,#N/A,FALSE,"Лист4"}</definedName>
    <definedName name="чву" localSheetId="2" hidden="1">{#N/A,#N/A,FALSE,"Лист4"}</definedName>
    <definedName name="чву" localSheetId="3" hidden="1">{#N/A,#N/A,FALSE,"Лист4"}</definedName>
    <definedName name="чву" localSheetId="4" hidden="1">{#N/A,#N/A,FALSE,"Лист4"}</definedName>
    <definedName name="чву" localSheetId="5" hidden="1">{#N/A,#N/A,FALSE,"Лист4"}</definedName>
    <definedName name="чву" localSheetId="6" hidden="1">{#N/A,#N/A,FALSE,"Лист4"}</definedName>
    <definedName name="чву" localSheetId="7" hidden="1">{#N/A,#N/A,FALSE,"Лист4"}</definedName>
    <definedName name="чву" localSheetId="8" hidden="1">{#N/A,#N/A,FALSE,"Лист4"}</definedName>
    <definedName name="чву" hidden="1">{#N/A,#N/A,FALSE,"Лист4"}</definedName>
    <definedName name="чч" localSheetId="9" hidden="1">{#N/A,#N/A,FALSE,"Лист4"}</definedName>
    <definedName name="чч" localSheetId="10" hidden="1">{#N/A,#N/A,FALSE,"Лист4"}</definedName>
    <definedName name="чч" localSheetId="2" hidden="1">{#N/A,#N/A,FALSE,"Лист4"}</definedName>
    <definedName name="чч" localSheetId="3" hidden="1">{#N/A,#N/A,FALSE,"Лист4"}</definedName>
    <definedName name="чч" localSheetId="4" hidden="1">{#N/A,#N/A,FALSE,"Лист4"}</definedName>
    <definedName name="чч" localSheetId="5" hidden="1">{#N/A,#N/A,FALSE,"Лист4"}</definedName>
    <definedName name="чч" localSheetId="6" hidden="1">{#N/A,#N/A,FALSE,"Лист4"}</definedName>
    <definedName name="чч" localSheetId="7" hidden="1">{#N/A,#N/A,FALSE,"Лист4"}</definedName>
    <definedName name="чч" localSheetId="8" hidden="1">{#N/A,#N/A,FALSE,"Лист4"}</definedName>
    <definedName name="чч" hidden="1">{#N/A,#N/A,FALSE,"Лист4"}</definedName>
    <definedName name="ччч" localSheetId="9" hidden="1">{#N/A,#N/A,FALSE,"Лист4"}</definedName>
    <definedName name="ччч" localSheetId="10" hidden="1">{#N/A,#N/A,FALSE,"Лист4"}</definedName>
    <definedName name="ччч" localSheetId="2" hidden="1">{#N/A,#N/A,FALSE,"Лист4"}</definedName>
    <definedName name="ччч" localSheetId="3" hidden="1">{#N/A,#N/A,FALSE,"Лист4"}</definedName>
    <definedName name="ччч" localSheetId="4" hidden="1">{#N/A,#N/A,FALSE,"Лист4"}</definedName>
    <definedName name="ччч" localSheetId="5" hidden="1">{#N/A,#N/A,FALSE,"Лист4"}</definedName>
    <definedName name="ччч" localSheetId="6" hidden="1">{#N/A,#N/A,FALSE,"Лист4"}</definedName>
    <definedName name="ччч" localSheetId="7" hidden="1">{#N/A,#N/A,FALSE,"Лист4"}</definedName>
    <definedName name="ччч" localSheetId="8" hidden="1">{#N/A,#N/A,FALSE,"Лист4"}</definedName>
    <definedName name="ччч" hidden="1">{#N/A,#N/A,FALSE,"Лист4"}</definedName>
    <definedName name="шш" localSheetId="9" hidden="1">{#N/A,#N/A,FALSE,"Лист4"}</definedName>
    <definedName name="шш" localSheetId="10" hidden="1">{#N/A,#N/A,FALSE,"Лист4"}</definedName>
    <definedName name="шш" localSheetId="2" hidden="1">{#N/A,#N/A,FALSE,"Лист4"}</definedName>
    <definedName name="шш" localSheetId="3" hidden="1">{#N/A,#N/A,FALSE,"Лист4"}</definedName>
    <definedName name="шш" localSheetId="4" hidden="1">{#N/A,#N/A,FALSE,"Лист4"}</definedName>
    <definedName name="шш" localSheetId="5" hidden="1">{#N/A,#N/A,FALSE,"Лист4"}</definedName>
    <definedName name="шш" localSheetId="6" hidden="1">{#N/A,#N/A,FALSE,"Лист4"}</definedName>
    <definedName name="шш" localSheetId="7" hidden="1">{#N/A,#N/A,FALSE,"Лист4"}</definedName>
    <definedName name="шш" localSheetId="8" hidden="1">{#N/A,#N/A,FALSE,"Лист4"}</definedName>
    <definedName name="шш" hidden="1">{#N/A,#N/A,FALSE,"Лист4"}</definedName>
    <definedName name="шшшш" localSheetId="9" hidden="1">{#N/A,#N/A,FALSE,"Лист4"}</definedName>
    <definedName name="шшшш" localSheetId="10" hidden="1">{#N/A,#N/A,FALSE,"Лист4"}</definedName>
    <definedName name="шшшш" localSheetId="2" hidden="1">{#N/A,#N/A,FALSE,"Лист4"}</definedName>
    <definedName name="шшшш" localSheetId="3" hidden="1">{#N/A,#N/A,FALSE,"Лист4"}</definedName>
    <definedName name="шшшш" localSheetId="4" hidden="1">{#N/A,#N/A,FALSE,"Лист4"}</definedName>
    <definedName name="шшшш" localSheetId="5" hidden="1">{#N/A,#N/A,FALSE,"Лист4"}</definedName>
    <definedName name="шшшш" localSheetId="6" hidden="1">{#N/A,#N/A,FALSE,"Лист4"}</definedName>
    <definedName name="шшшш" localSheetId="7" hidden="1">{#N/A,#N/A,FALSE,"Лист4"}</definedName>
    <definedName name="шшшш" localSheetId="8" hidden="1">{#N/A,#N/A,FALSE,"Лист4"}</definedName>
    <definedName name="шшшш" hidden="1">{#N/A,#N/A,FALSE,"Лист4"}</definedName>
    <definedName name="щщ" localSheetId="9" hidden="1">{#N/A,#N/A,FALSE,"Лист4"}</definedName>
    <definedName name="щщ" localSheetId="10" hidden="1">{#N/A,#N/A,FALSE,"Лист4"}</definedName>
    <definedName name="щщ" localSheetId="2" hidden="1">{#N/A,#N/A,FALSE,"Лист4"}</definedName>
    <definedName name="щщ" localSheetId="3" hidden="1">{#N/A,#N/A,FALSE,"Лист4"}</definedName>
    <definedName name="щщ" localSheetId="4" hidden="1">{#N/A,#N/A,FALSE,"Лист4"}</definedName>
    <definedName name="щщ" localSheetId="5" hidden="1">{#N/A,#N/A,FALSE,"Лист4"}</definedName>
    <definedName name="щщ" localSheetId="6" hidden="1">{#N/A,#N/A,FALSE,"Лист4"}</definedName>
    <definedName name="щщ" localSheetId="7" hidden="1">{#N/A,#N/A,FALSE,"Лист4"}</definedName>
    <definedName name="щщ" localSheetId="8" hidden="1">{#N/A,#N/A,FALSE,"Лист4"}</definedName>
    <definedName name="щщ" hidden="1">{#N/A,#N/A,FALSE,"Лист4"}</definedName>
    <definedName name="щщщ" localSheetId="9" hidden="1">{#N/A,#N/A,FALSE,"Лист4"}</definedName>
    <definedName name="щщщ" localSheetId="10" hidden="1">{#N/A,#N/A,FALSE,"Лист4"}</definedName>
    <definedName name="щщщ" localSheetId="2" hidden="1">{#N/A,#N/A,FALSE,"Лист4"}</definedName>
    <definedName name="щщщ" localSheetId="3" hidden="1">{#N/A,#N/A,FALSE,"Лист4"}</definedName>
    <definedName name="щщщ" localSheetId="4" hidden="1">{#N/A,#N/A,FALSE,"Лист4"}</definedName>
    <definedName name="щщщ" localSheetId="5" hidden="1">{#N/A,#N/A,FALSE,"Лист4"}</definedName>
    <definedName name="щщщ" localSheetId="6" hidden="1">{#N/A,#N/A,FALSE,"Лист4"}</definedName>
    <definedName name="щщщ" localSheetId="7" hidden="1">{#N/A,#N/A,FALSE,"Лист4"}</definedName>
    <definedName name="щщщ" localSheetId="8" hidden="1">{#N/A,#N/A,FALSE,"Лист4"}</definedName>
    <definedName name="щщщ" hidden="1">{#N/A,#N/A,FALSE,"Лист4"}</definedName>
    <definedName name="щщщшг" localSheetId="9" hidden="1">{#N/A,#N/A,FALSE,"Лист4"}</definedName>
    <definedName name="щщщшг" localSheetId="10" hidden="1">{#N/A,#N/A,FALSE,"Лист4"}</definedName>
    <definedName name="щщщшг" localSheetId="2" hidden="1">{#N/A,#N/A,FALSE,"Лист4"}</definedName>
    <definedName name="щщщшг" localSheetId="3" hidden="1">{#N/A,#N/A,FALSE,"Лист4"}</definedName>
    <definedName name="щщщшг" localSheetId="4" hidden="1">{#N/A,#N/A,FALSE,"Лист4"}</definedName>
    <definedName name="щщщшг" localSheetId="5" hidden="1">{#N/A,#N/A,FALSE,"Лист4"}</definedName>
    <definedName name="щщщшг" localSheetId="6" hidden="1">{#N/A,#N/A,FALSE,"Лист4"}</definedName>
    <definedName name="щщщшг" localSheetId="7" hidden="1">{#N/A,#N/A,FALSE,"Лист4"}</definedName>
    <definedName name="щщщшг" localSheetId="8" hidden="1">{#N/A,#N/A,FALSE,"Лист4"}</definedName>
    <definedName name="щщщшг" hidden="1">{#N/A,#N/A,FALSE,"Лист4"}</definedName>
    <definedName name="юю" localSheetId="9" hidden="1">{#N/A,#N/A,FALSE,"Лист4"}</definedName>
    <definedName name="юю" localSheetId="10" hidden="1">{#N/A,#N/A,FALSE,"Лист4"}</definedName>
    <definedName name="юю" localSheetId="2" hidden="1">{#N/A,#N/A,FALSE,"Лист4"}</definedName>
    <definedName name="юю" localSheetId="3" hidden="1">{#N/A,#N/A,FALSE,"Лист4"}</definedName>
    <definedName name="юю" localSheetId="4" hidden="1">{#N/A,#N/A,FALSE,"Лист4"}</definedName>
    <definedName name="юю" localSheetId="5" hidden="1">{#N/A,#N/A,FALSE,"Лист4"}</definedName>
    <definedName name="юю" localSheetId="6" hidden="1">{#N/A,#N/A,FALSE,"Лист4"}</definedName>
    <definedName name="юю" localSheetId="7" hidden="1">{#N/A,#N/A,FALSE,"Лист4"}</definedName>
    <definedName name="юю" localSheetId="8" hidden="1">{#N/A,#N/A,FALSE,"Лист4"}</definedName>
    <definedName name="юю" hidden="1">{#N/A,#N/A,FALSE,"Лист4"}</definedName>
    <definedName name="ююю" localSheetId="9" hidden="1">{#N/A,#N/A,FALSE,"Лист4"}</definedName>
    <definedName name="ююю" localSheetId="10" hidden="1">{#N/A,#N/A,FALSE,"Лист4"}</definedName>
    <definedName name="ююю" localSheetId="2" hidden="1">{#N/A,#N/A,FALSE,"Лист4"}</definedName>
    <definedName name="ююю" localSheetId="3" hidden="1">{#N/A,#N/A,FALSE,"Лист4"}</definedName>
    <definedName name="ююю" localSheetId="4" hidden="1">{#N/A,#N/A,FALSE,"Лист4"}</definedName>
    <definedName name="ююю" localSheetId="5" hidden="1">{#N/A,#N/A,FALSE,"Лист4"}</definedName>
    <definedName name="ююю" localSheetId="6" hidden="1">{#N/A,#N/A,FALSE,"Лист4"}</definedName>
    <definedName name="ююю" localSheetId="7" hidden="1">{#N/A,#N/A,FALSE,"Лист4"}</definedName>
    <definedName name="ююю" localSheetId="8" hidden="1">{#N/A,#N/A,FALSE,"Лист4"}</definedName>
    <definedName name="ююю" hidden="1">{#N/A,#N/A,FALSE,"Лист4"}</definedName>
    <definedName name="яяя" localSheetId="9" hidden="1">{#N/A,#N/A,FALSE,"Лист4"}</definedName>
    <definedName name="яяя" localSheetId="10" hidden="1">{#N/A,#N/A,FALSE,"Лист4"}</definedName>
    <definedName name="яяя" localSheetId="2" hidden="1">{#N/A,#N/A,FALSE,"Лист4"}</definedName>
    <definedName name="яяя" localSheetId="3" hidden="1">{#N/A,#N/A,FALSE,"Лист4"}</definedName>
    <definedName name="яяя" localSheetId="4" hidden="1">{#N/A,#N/A,FALSE,"Лист4"}</definedName>
    <definedName name="яяя" localSheetId="5" hidden="1">{#N/A,#N/A,FALSE,"Лист4"}</definedName>
    <definedName name="яяя" localSheetId="6" hidden="1">{#N/A,#N/A,FALSE,"Лист4"}</definedName>
    <definedName name="яяя" localSheetId="7" hidden="1">{#N/A,#N/A,FALSE,"Лист4"}</definedName>
    <definedName name="яяя" localSheetId="8" hidden="1">{#N/A,#N/A,FALSE,"Лист4"}</definedName>
    <definedName name="яяя" hidden="1">{#N/A,#N/A,FALSE,"Лист4"}</definedName>
    <definedName name="яяяя" localSheetId="9" hidden="1">{#N/A,#N/A,FALSE,"Лист4"}</definedName>
    <definedName name="яяяя" localSheetId="10" hidden="1">{#N/A,#N/A,FALSE,"Лист4"}</definedName>
    <definedName name="яяяя" localSheetId="2" hidden="1">{#N/A,#N/A,FALSE,"Лист4"}</definedName>
    <definedName name="яяяя" localSheetId="3" hidden="1">{#N/A,#N/A,FALSE,"Лист4"}</definedName>
    <definedName name="яяяя" localSheetId="4" hidden="1">{#N/A,#N/A,FALSE,"Лист4"}</definedName>
    <definedName name="яяяя" localSheetId="5" hidden="1">{#N/A,#N/A,FALSE,"Лист4"}</definedName>
    <definedName name="яяяя" localSheetId="6" hidden="1">{#N/A,#N/A,FALSE,"Лист4"}</definedName>
    <definedName name="яяяя" localSheetId="7" hidden="1">{#N/A,#N/A,FALSE,"Лист4"}</definedName>
    <definedName name="яяяя" localSheetId="8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2" l="1"/>
  <c r="L31" i="12"/>
  <c r="M31" i="12"/>
  <c r="N31" i="12"/>
  <c r="J31" i="12"/>
  <c r="F30" i="12"/>
  <c r="G30" i="12"/>
  <c r="H30" i="12"/>
  <c r="I30" i="12"/>
  <c r="F31" i="12"/>
  <c r="G31" i="12"/>
  <c r="H31" i="12"/>
  <c r="I31" i="12"/>
  <c r="E30" i="12"/>
  <c r="E31" i="12"/>
  <c r="E32" i="12"/>
  <c r="G18" i="12"/>
  <c r="H18" i="12"/>
  <c r="I18" i="12"/>
  <c r="F18" i="12"/>
  <c r="F22" i="12"/>
  <c r="G22" i="12"/>
  <c r="H22" i="12"/>
  <c r="I22" i="12"/>
  <c r="E22" i="12"/>
  <c r="E18" i="12" l="1"/>
  <c r="F32" i="12" l="1"/>
  <c r="G32" i="12"/>
  <c r="H32" i="12"/>
  <c r="I32" i="12"/>
  <c r="E16" i="12"/>
  <c r="G15" i="12" l="1"/>
  <c r="H15" i="12"/>
  <c r="I15" i="12"/>
  <c r="E15" i="12"/>
  <c r="F15" i="12"/>
  <c r="H42" i="8" l="1"/>
  <c r="G42" i="8"/>
  <c r="F42" i="8"/>
  <c r="H15" i="8"/>
  <c r="G15" i="8"/>
  <c r="F15" i="8"/>
  <c r="F29" i="2"/>
  <c r="G29" i="2"/>
  <c r="H29" i="2"/>
  <c r="E46" i="8"/>
  <c r="E45" i="8" s="1"/>
  <c r="F46" i="8"/>
  <c r="F45" i="8" s="1"/>
  <c r="G46" i="8"/>
  <c r="G45" i="8" s="1"/>
  <c r="H46" i="8"/>
  <c r="H45" i="8" s="1"/>
  <c r="D46" i="8"/>
  <c r="D45" i="8" s="1"/>
  <c r="E63" i="7"/>
  <c r="D63" i="7"/>
  <c r="E60" i="7"/>
  <c r="F60" i="7"/>
  <c r="G60" i="7"/>
  <c r="G59" i="7" s="1"/>
  <c r="H60" i="7"/>
  <c r="H59" i="7" s="1"/>
  <c r="D60" i="7"/>
  <c r="D59" i="7" s="1"/>
  <c r="E59" i="7"/>
  <c r="F59" i="7"/>
  <c r="F17" i="4"/>
  <c r="D49" i="8" l="1"/>
  <c r="E49" i="8"/>
  <c r="H30" i="4"/>
  <c r="G30" i="4"/>
  <c r="G33" i="4" s="1"/>
  <c r="F30" i="4"/>
  <c r="F23" i="4"/>
  <c r="F22" i="4"/>
  <c r="H17" i="4"/>
  <c r="G17" i="4"/>
  <c r="H39" i="8"/>
  <c r="G39" i="8"/>
  <c r="F39" i="8"/>
  <c r="H57" i="7"/>
  <c r="G57" i="7"/>
  <c r="F57" i="7"/>
  <c r="H24" i="7"/>
  <c r="H24" i="8"/>
  <c r="G25" i="8"/>
  <c r="F25" i="8"/>
  <c r="F25" i="7"/>
  <c r="F63" i="7" s="1"/>
  <c r="G25" i="7"/>
  <c r="G63" i="7" s="1"/>
  <c r="H25" i="7"/>
  <c r="H63" i="7" s="1"/>
  <c r="H25" i="8"/>
  <c r="L22" i="11"/>
  <c r="K22" i="11"/>
  <c r="J22" i="11"/>
  <c r="K21" i="11"/>
  <c r="G24" i="8"/>
  <c r="F24" i="8"/>
  <c r="E41" i="11"/>
  <c r="F41" i="11"/>
  <c r="G41" i="11"/>
  <c r="H41" i="11"/>
  <c r="D41" i="11"/>
  <c r="E21" i="11"/>
  <c r="F21" i="11"/>
  <c r="J21" i="11" s="1"/>
  <c r="G21" i="11"/>
  <c r="H21" i="11"/>
  <c r="L21" i="11" s="1"/>
  <c r="D21" i="11"/>
  <c r="D35" i="11"/>
  <c r="E38" i="11"/>
  <c r="F38" i="11"/>
  <c r="G38" i="11"/>
  <c r="H38" i="11"/>
  <c r="D38" i="11"/>
  <c r="H40" i="11"/>
  <c r="G40" i="11"/>
  <c r="G43" i="11" s="1"/>
  <c r="F40" i="11"/>
  <c r="E40" i="11"/>
  <c r="E43" i="11" s="1"/>
  <c r="D40" i="11"/>
  <c r="D43" i="11" s="1"/>
  <c r="E35" i="11"/>
  <c r="E42" i="11" s="1"/>
  <c r="F35" i="11"/>
  <c r="F42" i="11" s="1"/>
  <c r="G35" i="11"/>
  <c r="G42" i="11" s="1"/>
  <c r="H35" i="11"/>
  <c r="H42" i="11" s="1"/>
  <c r="D42" i="11" l="1"/>
  <c r="H43" i="11"/>
  <c r="F43" i="11"/>
  <c r="H18" i="8" l="1"/>
  <c r="G18" i="8"/>
  <c r="F18" i="8"/>
  <c r="G18" i="7"/>
  <c r="H18" i="7"/>
  <c r="F18" i="7"/>
  <c r="H48" i="7"/>
  <c r="G48" i="7"/>
  <c r="F48" i="7"/>
  <c r="H36" i="8"/>
  <c r="G36" i="8"/>
  <c r="F36" i="8"/>
  <c r="H40" i="8"/>
  <c r="H49" i="8" s="1"/>
  <c r="G40" i="8"/>
  <c r="G37" i="8"/>
  <c r="G49" i="8" s="1"/>
  <c r="F40" i="8"/>
  <c r="G14" i="8"/>
  <c r="F37" i="8"/>
  <c r="F16" i="8"/>
  <c r="F17" i="7"/>
  <c r="E27" i="9"/>
  <c r="F27" i="9"/>
  <c r="G27" i="9"/>
  <c r="H27" i="9"/>
  <c r="D27" i="9"/>
  <c r="F49" i="8" l="1"/>
  <c r="F14" i="8"/>
  <c r="H14" i="8"/>
  <c r="D17" i="4"/>
  <c r="D30" i="4"/>
  <c r="D16" i="4"/>
  <c r="D29" i="4"/>
  <c r="D33" i="2"/>
  <c r="E19" i="9"/>
  <c r="E22" i="2" s="1"/>
  <c r="D19" i="9"/>
  <c r="D22" i="2" s="1"/>
  <c r="F19" i="9"/>
  <c r="F22" i="2" s="1"/>
  <c r="G19" i="9"/>
  <c r="G22" i="2" s="1"/>
  <c r="H19" i="9"/>
  <c r="H22" i="2" s="1"/>
  <c r="F41" i="7" l="1"/>
  <c r="E17" i="8"/>
  <c r="D38" i="8" l="1"/>
  <c r="H62" i="7"/>
  <c r="G62" i="7"/>
  <c r="F62" i="7"/>
  <c r="E62" i="7"/>
  <c r="D62" i="7"/>
  <c r="H56" i="7"/>
  <c r="G56" i="7"/>
  <c r="F56" i="7"/>
  <c r="E56" i="7"/>
  <c r="D56" i="7"/>
  <c r="H53" i="7"/>
  <c r="G53" i="7"/>
  <c r="F53" i="7"/>
  <c r="E53" i="7"/>
  <c r="D53" i="7"/>
  <c r="H50" i="7"/>
  <c r="G50" i="7"/>
  <c r="F50" i="7"/>
  <c r="E50" i="7"/>
  <c r="D50" i="7"/>
  <c r="H47" i="7"/>
  <c r="G47" i="7"/>
  <c r="F47" i="7"/>
  <c r="E47" i="7"/>
  <c r="D47" i="7"/>
  <c r="H44" i="7"/>
  <c r="G44" i="7"/>
  <c r="F44" i="7"/>
  <c r="E44" i="7"/>
  <c r="D44" i="7"/>
  <c r="H41" i="7"/>
  <c r="G41" i="7"/>
  <c r="E41" i="7"/>
  <c r="D41" i="7"/>
  <c r="H38" i="7"/>
  <c r="G38" i="7"/>
  <c r="F38" i="7"/>
  <c r="E38" i="7"/>
  <c r="D38" i="7"/>
  <c r="H35" i="7"/>
  <c r="G35" i="7"/>
  <c r="F35" i="7"/>
  <c r="E35" i="7"/>
  <c r="D35" i="7"/>
  <c r="H32" i="7"/>
  <c r="G32" i="7"/>
  <c r="F32" i="7"/>
  <c r="E32" i="7"/>
  <c r="D32" i="7"/>
  <c r="H29" i="7"/>
  <c r="G29" i="7"/>
  <c r="F29" i="7"/>
  <c r="E29" i="7"/>
  <c r="D29" i="7"/>
  <c r="H26" i="7"/>
  <c r="G26" i="7"/>
  <c r="F26" i="7"/>
  <c r="E26" i="7"/>
  <c r="D26" i="7"/>
  <c r="H23" i="7"/>
  <c r="G23" i="7"/>
  <c r="F23" i="7"/>
  <c r="E23" i="7"/>
  <c r="D23" i="7"/>
  <c r="H20" i="7"/>
  <c r="G20" i="7"/>
  <c r="F20" i="7"/>
  <c r="E20" i="7"/>
  <c r="D20" i="7"/>
  <c r="I28" i="12" l="1"/>
  <c r="H28" i="12"/>
  <c r="G28" i="12"/>
  <c r="F28" i="12"/>
  <c r="E28" i="12"/>
  <c r="I41" i="11"/>
  <c r="M41" i="11"/>
  <c r="E33" i="2"/>
  <c r="F33" i="2"/>
  <c r="G33" i="2"/>
  <c r="H33" i="2"/>
  <c r="E24" i="9"/>
  <c r="F24" i="9"/>
  <c r="F32" i="2" s="1"/>
  <c r="G24" i="9"/>
  <c r="G32" i="2" s="1"/>
  <c r="H24" i="9"/>
  <c r="D24" i="9"/>
  <c r="H16" i="9"/>
  <c r="G16" i="9"/>
  <c r="F16" i="9"/>
  <c r="E16" i="9"/>
  <c r="E21" i="2" s="1"/>
  <c r="E20" i="2" s="1"/>
  <c r="D16" i="9"/>
  <c r="L41" i="11" l="1"/>
  <c r="K41" i="11"/>
  <c r="J41" i="11"/>
  <c r="F31" i="9"/>
  <c r="F21" i="2"/>
  <c r="F20" i="2" s="1"/>
  <c r="H23" i="9"/>
  <c r="H32" i="2"/>
  <c r="G32" i="9"/>
  <c r="G15" i="9"/>
  <c r="G21" i="2"/>
  <c r="D15" i="9"/>
  <c r="D21" i="2"/>
  <c r="H15" i="9"/>
  <c r="H21" i="2"/>
  <c r="D23" i="9"/>
  <c r="D32" i="2"/>
  <c r="E23" i="9"/>
  <c r="E32" i="2"/>
  <c r="E31" i="9"/>
  <c r="E32" i="9"/>
  <c r="G23" i="9"/>
  <c r="G30" i="9" s="1"/>
  <c r="G31" i="9"/>
  <c r="F15" i="9"/>
  <c r="F23" i="9"/>
  <c r="E15" i="9"/>
  <c r="E30" i="9" s="1"/>
  <c r="F32" i="9"/>
  <c r="H31" i="9"/>
  <c r="H32" i="9"/>
  <c r="D32" i="9"/>
  <c r="D31" i="9"/>
  <c r="H41" i="8"/>
  <c r="G41" i="8"/>
  <c r="F41" i="8"/>
  <c r="E41" i="8"/>
  <c r="E47" i="8" s="1"/>
  <c r="D41" i="8"/>
  <c r="H38" i="8"/>
  <c r="G38" i="8"/>
  <c r="F38" i="8"/>
  <c r="E38" i="8"/>
  <c r="H35" i="8"/>
  <c r="G35" i="8"/>
  <c r="F35" i="8"/>
  <c r="E35" i="8"/>
  <c r="D35" i="8"/>
  <c r="H32" i="8"/>
  <c r="G32" i="8"/>
  <c r="F32" i="8"/>
  <c r="E32" i="8"/>
  <c r="D32" i="8"/>
  <c r="H29" i="8"/>
  <c r="G29" i="8"/>
  <c r="F29" i="8"/>
  <c r="E29" i="8"/>
  <c r="D29" i="8"/>
  <c r="H26" i="8"/>
  <c r="G26" i="8"/>
  <c r="F26" i="8"/>
  <c r="E26" i="8"/>
  <c r="D26" i="8"/>
  <c r="H23" i="8"/>
  <c r="G23" i="8"/>
  <c r="F23" i="8"/>
  <c r="E23" i="8"/>
  <c r="D23" i="8"/>
  <c r="H20" i="8"/>
  <c r="G20" i="8"/>
  <c r="F20" i="8"/>
  <c r="E20" i="8"/>
  <c r="D20" i="8"/>
  <c r="H17" i="8"/>
  <c r="G17" i="8"/>
  <c r="F17" i="8"/>
  <c r="D17" i="8"/>
  <c r="E14" i="8"/>
  <c r="D14" i="8"/>
  <c r="H48" i="8"/>
  <c r="G48" i="8"/>
  <c r="F48" i="8"/>
  <c r="E48" i="8"/>
  <c r="D48" i="8"/>
  <c r="H17" i="7"/>
  <c r="H61" i="7" s="1"/>
  <c r="G17" i="7"/>
  <c r="E17" i="7"/>
  <c r="E61" i="7" s="1"/>
  <c r="D17" i="7"/>
  <c r="E14" i="7"/>
  <c r="F14" i="7"/>
  <c r="F61" i="7" s="1"/>
  <c r="G14" i="7"/>
  <c r="H14" i="7"/>
  <c r="D14" i="7"/>
  <c r="F38" i="6"/>
  <c r="G42" i="6"/>
  <c r="E38" i="6"/>
  <c r="F35" i="6"/>
  <c r="F41" i="6" s="1"/>
  <c r="E35" i="6"/>
  <c r="F31" i="6"/>
  <c r="G31" i="6"/>
  <c r="H31" i="6"/>
  <c r="I31" i="6"/>
  <c r="I42" i="6" s="1"/>
  <c r="E31" i="6"/>
  <c r="F27" i="6"/>
  <c r="G27" i="6"/>
  <c r="H27" i="6"/>
  <c r="H41" i="6" s="1"/>
  <c r="I27" i="6"/>
  <c r="E27" i="6"/>
  <c r="F24" i="6"/>
  <c r="E24" i="6"/>
  <c r="I22" i="6"/>
  <c r="I19" i="6"/>
  <c r="F19" i="6"/>
  <c r="G19" i="6"/>
  <c r="H19" i="6"/>
  <c r="E19" i="6"/>
  <c r="E22" i="6" s="1"/>
  <c r="I15" i="6"/>
  <c r="F15" i="6"/>
  <c r="G15" i="6"/>
  <c r="H15" i="6"/>
  <c r="E15" i="6"/>
  <c r="F25" i="5"/>
  <c r="E25" i="5"/>
  <c r="F22" i="5"/>
  <c r="G22" i="5"/>
  <c r="H22" i="5"/>
  <c r="I22" i="5"/>
  <c r="E22" i="5"/>
  <c r="I18" i="5"/>
  <c r="I29" i="5" s="1"/>
  <c r="H18" i="5"/>
  <c r="G18" i="5"/>
  <c r="G29" i="5" s="1"/>
  <c r="F18" i="5"/>
  <c r="E18" i="5"/>
  <c r="F14" i="5"/>
  <c r="F28" i="5" s="1"/>
  <c r="G14" i="5"/>
  <c r="H14" i="5"/>
  <c r="I14" i="5"/>
  <c r="E14" i="5"/>
  <c r="E28" i="5" s="1"/>
  <c r="H33" i="4"/>
  <c r="H19" i="2" s="1"/>
  <c r="G19" i="2"/>
  <c r="F33" i="4"/>
  <c r="F19" i="2" s="1"/>
  <c r="E33" i="4"/>
  <c r="E19" i="2" s="1"/>
  <c r="D33" i="4"/>
  <c r="D19" i="2" s="1"/>
  <c r="H32" i="4"/>
  <c r="H18" i="2" s="1"/>
  <c r="G32" i="4"/>
  <c r="G18" i="2" s="1"/>
  <c r="F32" i="4"/>
  <c r="F18" i="2" s="1"/>
  <c r="E32" i="4"/>
  <c r="E18" i="2" s="1"/>
  <c r="D32" i="4"/>
  <c r="H28" i="4"/>
  <c r="G28" i="4"/>
  <c r="F28" i="4"/>
  <c r="E28" i="4"/>
  <c r="D28" i="4"/>
  <c r="H25" i="4"/>
  <c r="G25" i="4"/>
  <c r="F25" i="4"/>
  <c r="E25" i="4"/>
  <c r="D25" i="4"/>
  <c r="H23" i="4"/>
  <c r="G23" i="4"/>
  <c r="E23" i="4"/>
  <c r="H22" i="4"/>
  <c r="G22" i="4"/>
  <c r="G21" i="4" s="1"/>
  <c r="F21" i="4"/>
  <c r="E22" i="4"/>
  <c r="D23" i="4"/>
  <c r="D22" i="4"/>
  <c r="H18" i="4"/>
  <c r="G18" i="4"/>
  <c r="F18" i="4"/>
  <c r="E18" i="4"/>
  <c r="D18" i="4"/>
  <c r="H15" i="4"/>
  <c r="G15" i="4"/>
  <c r="F15" i="4"/>
  <c r="E15" i="4"/>
  <c r="D15" i="4"/>
  <c r="I165" i="3"/>
  <c r="H165" i="3"/>
  <c r="G165" i="3"/>
  <c r="F165" i="3"/>
  <c r="E165" i="3"/>
  <c r="I162" i="3"/>
  <c r="I161" i="3" s="1"/>
  <c r="I171" i="3" s="1"/>
  <c r="H162" i="3"/>
  <c r="G162" i="3"/>
  <c r="G161" i="3" s="1"/>
  <c r="G171" i="3" s="1"/>
  <c r="F162" i="3"/>
  <c r="E162" i="3"/>
  <c r="E161" i="3" s="1"/>
  <c r="E171" i="3" s="1"/>
  <c r="I146" i="3"/>
  <c r="H146" i="3"/>
  <c r="G146" i="3"/>
  <c r="F146" i="3"/>
  <c r="E146" i="3"/>
  <c r="I143" i="3"/>
  <c r="H143" i="3"/>
  <c r="G143" i="3"/>
  <c r="F143" i="3"/>
  <c r="E143" i="3"/>
  <c r="I140" i="3"/>
  <c r="H140" i="3"/>
  <c r="G140" i="3"/>
  <c r="F140" i="3"/>
  <c r="E140" i="3"/>
  <c r="I128" i="3"/>
  <c r="I127" i="3" s="1"/>
  <c r="I139" i="3" s="1"/>
  <c r="H128" i="3"/>
  <c r="H127" i="3" s="1"/>
  <c r="H139" i="3" s="1"/>
  <c r="H138" i="3" s="1"/>
  <c r="G128" i="3"/>
  <c r="F128" i="3"/>
  <c r="E128" i="3"/>
  <c r="E127" i="3" s="1"/>
  <c r="E139" i="3" s="1"/>
  <c r="G127" i="3"/>
  <c r="G139" i="3" s="1"/>
  <c r="G138" i="3" s="1"/>
  <c r="F127" i="3"/>
  <c r="F139" i="3" s="1"/>
  <c r="I125" i="3"/>
  <c r="H125" i="3"/>
  <c r="G125" i="3"/>
  <c r="F125" i="3"/>
  <c r="E125" i="3"/>
  <c r="I121" i="3"/>
  <c r="H121" i="3"/>
  <c r="G121" i="3"/>
  <c r="F121" i="3"/>
  <c r="E121" i="3"/>
  <c r="I118" i="3"/>
  <c r="I115" i="3" s="1"/>
  <c r="H118" i="3"/>
  <c r="H115" i="3" s="1"/>
  <c r="G118" i="3"/>
  <c r="G115" i="3" s="1"/>
  <c r="F118" i="3"/>
  <c r="F115" i="3" s="1"/>
  <c r="E118" i="3"/>
  <c r="E115" i="3" s="1"/>
  <c r="I116" i="3"/>
  <c r="H116" i="3"/>
  <c r="G116" i="3"/>
  <c r="F116" i="3"/>
  <c r="E116" i="3"/>
  <c r="I112" i="3"/>
  <c r="I103" i="3" s="1"/>
  <c r="H112" i="3"/>
  <c r="H103" i="3" s="1"/>
  <c r="G112" i="3"/>
  <c r="G103" i="3" s="1"/>
  <c r="F112" i="3"/>
  <c r="F103" i="3" s="1"/>
  <c r="E112" i="3"/>
  <c r="E103" i="3" s="1"/>
  <c r="I107" i="3"/>
  <c r="I106" i="3" s="1"/>
  <c r="H107" i="3"/>
  <c r="G107" i="3"/>
  <c r="G106" i="3" s="1"/>
  <c r="F107" i="3"/>
  <c r="E107" i="3"/>
  <c r="E106" i="3" s="1"/>
  <c r="H106" i="3"/>
  <c r="F106" i="3"/>
  <c r="E104" i="3"/>
  <c r="I99" i="3"/>
  <c r="I95" i="3" s="1"/>
  <c r="H99" i="3"/>
  <c r="H95" i="3" s="1"/>
  <c r="G99" i="3"/>
  <c r="G95" i="3" s="1"/>
  <c r="F99" i="3"/>
  <c r="F95" i="3" s="1"/>
  <c r="E99" i="3"/>
  <c r="F97" i="3"/>
  <c r="F96" i="3" s="1"/>
  <c r="E97" i="3"/>
  <c r="E96" i="3" s="1"/>
  <c r="I96" i="3"/>
  <c r="H96" i="3"/>
  <c r="G96" i="3"/>
  <c r="E94" i="3"/>
  <c r="F91" i="3"/>
  <c r="E91" i="3"/>
  <c r="I90" i="3"/>
  <c r="H90" i="3"/>
  <c r="G90" i="3"/>
  <c r="F90" i="3"/>
  <c r="E90" i="3"/>
  <c r="I87" i="3"/>
  <c r="H87" i="3"/>
  <c r="G87" i="3"/>
  <c r="F87" i="3"/>
  <c r="E87" i="3"/>
  <c r="I82" i="3"/>
  <c r="H82" i="3"/>
  <c r="G82" i="3"/>
  <c r="F82" i="3"/>
  <c r="E82" i="3"/>
  <c r="H80" i="3"/>
  <c r="G80" i="3"/>
  <c r="F80" i="3"/>
  <c r="E80" i="3"/>
  <c r="I78" i="3"/>
  <c r="H78" i="3"/>
  <c r="G78" i="3"/>
  <c r="F78" i="3"/>
  <c r="E78" i="3"/>
  <c r="I73" i="3"/>
  <c r="H73" i="3"/>
  <c r="G73" i="3"/>
  <c r="F73" i="3"/>
  <c r="E73" i="3"/>
  <c r="I64" i="3"/>
  <c r="H64" i="3"/>
  <c r="G64" i="3"/>
  <c r="F64" i="3"/>
  <c r="E64" i="3"/>
  <c r="I61" i="3"/>
  <c r="H61" i="3"/>
  <c r="G61" i="3"/>
  <c r="F61" i="3"/>
  <c r="E61" i="3"/>
  <c r="I56" i="3"/>
  <c r="H56" i="3"/>
  <c r="G56" i="3"/>
  <c r="F56" i="3"/>
  <c r="E56" i="3"/>
  <c r="I53" i="3"/>
  <c r="H53" i="3"/>
  <c r="G53" i="3"/>
  <c r="F53" i="3"/>
  <c r="E53" i="3"/>
  <c r="G50" i="3"/>
  <c r="F50" i="3"/>
  <c r="E50" i="3"/>
  <c r="I39" i="3"/>
  <c r="H39" i="3"/>
  <c r="G39" i="3"/>
  <c r="F39" i="3"/>
  <c r="E39" i="3"/>
  <c r="I35" i="3"/>
  <c r="H35" i="3"/>
  <c r="G35" i="3"/>
  <c r="F35" i="3"/>
  <c r="E35" i="3"/>
  <c r="I33" i="3"/>
  <c r="H33" i="3"/>
  <c r="G33" i="3"/>
  <c r="F33" i="3"/>
  <c r="E33" i="3"/>
  <c r="H31" i="3"/>
  <c r="G31" i="3"/>
  <c r="F31" i="3"/>
  <c r="E31" i="3"/>
  <c r="I26" i="3"/>
  <c r="H26" i="3"/>
  <c r="G26" i="3"/>
  <c r="F26" i="3"/>
  <c r="E26" i="3"/>
  <c r="F24" i="3"/>
  <c r="E24" i="3"/>
  <c r="I17" i="3"/>
  <c r="I16" i="3" s="1"/>
  <c r="H17" i="3"/>
  <c r="G17" i="3"/>
  <c r="F17" i="3"/>
  <c r="E17" i="3"/>
  <c r="H16" i="3"/>
  <c r="G16" i="3"/>
  <c r="E16" i="3" l="1"/>
  <c r="E30" i="3"/>
  <c r="I30" i="3"/>
  <c r="G38" i="3"/>
  <c r="E41" i="6"/>
  <c r="G61" i="7"/>
  <c r="F47" i="8"/>
  <c r="G47" i="8"/>
  <c r="L47" i="8" s="1"/>
  <c r="H72" i="3"/>
  <c r="H60" i="3" s="1"/>
  <c r="H142" i="3"/>
  <c r="H170" i="3" s="1"/>
  <c r="H28" i="5"/>
  <c r="F29" i="5"/>
  <c r="H22" i="6"/>
  <c r="D61" i="7"/>
  <c r="D47" i="8"/>
  <c r="H47" i="8"/>
  <c r="M47" i="8" s="1"/>
  <c r="D28" i="2"/>
  <c r="D60" i="8"/>
  <c r="G22" i="6"/>
  <c r="D29" i="2"/>
  <c r="D61" i="8"/>
  <c r="E21" i="4"/>
  <c r="I28" i="5"/>
  <c r="E29" i="5"/>
  <c r="G28" i="5"/>
  <c r="F22" i="6"/>
  <c r="G41" i="6"/>
  <c r="H42" i="6"/>
  <c r="I41" i="6"/>
  <c r="E42" i="6"/>
  <c r="F42" i="6"/>
  <c r="E60" i="8"/>
  <c r="E28" i="2"/>
  <c r="E27" i="2" s="1"/>
  <c r="E61" i="8"/>
  <c r="E29" i="2"/>
  <c r="F16" i="3"/>
  <c r="E38" i="3"/>
  <c r="I38" i="3"/>
  <c r="I15" i="3" s="1"/>
  <c r="H38" i="3"/>
  <c r="F142" i="3"/>
  <c r="F170" i="3" s="1"/>
  <c r="I142" i="3"/>
  <c r="I170" i="3" s="1"/>
  <c r="I169" i="3" s="1"/>
  <c r="H29" i="5"/>
  <c r="H61" i="8"/>
  <c r="G61" i="8"/>
  <c r="F61" i="8"/>
  <c r="M61" i="7"/>
  <c r="L61" i="7"/>
  <c r="K61" i="7"/>
  <c r="H30" i="9"/>
  <c r="M30" i="9" s="1"/>
  <c r="D30" i="9"/>
  <c r="I30" i="9" s="1"/>
  <c r="J30" i="9"/>
  <c r="F30" i="9"/>
  <c r="K30" i="9" s="1"/>
  <c r="H60" i="8"/>
  <c r="H28" i="2"/>
  <c r="G60" i="8"/>
  <c r="G28" i="2"/>
  <c r="F60" i="8"/>
  <c r="F28" i="2"/>
  <c r="H31" i="4"/>
  <c r="G31" i="4"/>
  <c r="F31" i="4"/>
  <c r="H21" i="4"/>
  <c r="D31" i="4"/>
  <c r="D18" i="2"/>
  <c r="L30" i="9"/>
  <c r="E31" i="4"/>
  <c r="I61" i="7"/>
  <c r="F38" i="3"/>
  <c r="F30" i="3"/>
  <c r="J47" i="8"/>
  <c r="K47" i="8"/>
  <c r="G142" i="3"/>
  <c r="G170" i="3" s="1"/>
  <c r="G169" i="3" s="1"/>
  <c r="K42" i="11" s="1"/>
  <c r="E95" i="3"/>
  <c r="G94" i="3"/>
  <c r="E142" i="3"/>
  <c r="E170" i="3" s="1"/>
  <c r="F161" i="3"/>
  <c r="F171" i="3" s="1"/>
  <c r="I94" i="3"/>
  <c r="D21" i="4"/>
  <c r="F94" i="3"/>
  <c r="E15" i="3"/>
  <c r="H161" i="3"/>
  <c r="H171" i="3" s="1"/>
  <c r="H174" i="3" s="1"/>
  <c r="G16" i="2" s="1"/>
  <c r="J33" i="4" s="1"/>
  <c r="E138" i="3"/>
  <c r="I138" i="3"/>
  <c r="H30" i="3"/>
  <c r="H15" i="3" s="1"/>
  <c r="H14" i="3" s="1"/>
  <c r="G30" i="3"/>
  <c r="G72" i="3"/>
  <c r="G60" i="3" s="1"/>
  <c r="F72" i="3"/>
  <c r="F60" i="3" s="1"/>
  <c r="E72" i="3"/>
  <c r="E60" i="3" s="1"/>
  <c r="I72" i="3"/>
  <c r="I60" i="3" s="1"/>
  <c r="H94" i="3"/>
  <c r="F138" i="3"/>
  <c r="G174" i="3"/>
  <c r="F16" i="2" s="1"/>
  <c r="I33" i="4" s="1"/>
  <c r="F174" i="3"/>
  <c r="E16" i="2" s="1"/>
  <c r="E174" i="3"/>
  <c r="D16" i="2" s="1"/>
  <c r="I174" i="3"/>
  <c r="H16" i="2" s="1"/>
  <c r="K33" i="4" s="1"/>
  <c r="F169" i="3"/>
  <c r="M42" i="11" l="1"/>
  <c r="G15" i="3"/>
  <c r="F15" i="3"/>
  <c r="J42" i="11"/>
  <c r="F14" i="3"/>
  <c r="E169" i="3"/>
  <c r="I42" i="11" s="1"/>
  <c r="D27" i="2"/>
  <c r="H59" i="8"/>
  <c r="G59" i="8"/>
  <c r="F59" i="8"/>
  <c r="E59" i="8"/>
  <c r="I47" i="8"/>
  <c r="D59" i="8"/>
  <c r="J61" i="7"/>
  <c r="H124" i="3"/>
  <c r="H123" i="3" s="1"/>
  <c r="H173" i="3"/>
  <c r="I14" i="3"/>
  <c r="H169" i="3"/>
  <c r="L42" i="11" s="1"/>
  <c r="E14" i="3"/>
  <c r="E173" i="3" s="1"/>
  <c r="D15" i="2" s="1"/>
  <c r="G14" i="3"/>
  <c r="F124" i="3"/>
  <c r="F123" i="3" s="1"/>
  <c r="F173" i="3"/>
  <c r="F172" i="3" l="1"/>
  <c r="E15" i="2"/>
  <c r="H172" i="3"/>
  <c r="G15" i="2"/>
  <c r="I124" i="3"/>
  <c r="I123" i="3" s="1"/>
  <c r="I173" i="3"/>
  <c r="G124" i="3"/>
  <c r="G123" i="3" s="1"/>
  <c r="G173" i="3"/>
  <c r="E124" i="3"/>
  <c r="E123" i="3" s="1"/>
  <c r="E172" i="3"/>
  <c r="D36" i="2"/>
  <c r="G172" i="3" l="1"/>
  <c r="F15" i="2"/>
  <c r="F24" i="2" s="1"/>
  <c r="I172" i="3"/>
  <c r="H15" i="2"/>
  <c r="H24" i="2" s="1"/>
  <c r="E36" i="2"/>
  <c r="F36" i="2"/>
  <c r="G36" i="2"/>
  <c r="H36" i="2"/>
  <c r="E37" i="2"/>
  <c r="F37" i="2"/>
  <c r="G37" i="2"/>
  <c r="H37" i="2"/>
  <c r="E38" i="2"/>
  <c r="F38" i="2"/>
  <c r="G38" i="2"/>
  <c r="H38" i="2"/>
  <c r="D38" i="2"/>
  <c r="D37" i="2"/>
  <c r="H25" i="2"/>
  <c r="G25" i="2"/>
  <c r="F25" i="2"/>
  <c r="E25" i="2"/>
  <c r="G24" i="2"/>
  <c r="E24" i="2"/>
  <c r="D25" i="2"/>
  <c r="D24" i="2"/>
  <c r="H31" i="2"/>
  <c r="G31" i="2"/>
  <c r="F31" i="2"/>
  <c r="E31" i="2"/>
  <c r="E35" i="2" s="1"/>
  <c r="D31" i="2"/>
  <c r="H27" i="2"/>
  <c r="G27" i="2"/>
  <c r="F27" i="2"/>
  <c r="F35" i="2" s="1"/>
  <c r="H20" i="2"/>
  <c r="G20" i="2"/>
  <c r="D20" i="2"/>
  <c r="E17" i="2"/>
  <c r="F17" i="2"/>
  <c r="G17" i="2"/>
  <c r="H17" i="2"/>
  <c r="D17" i="2"/>
  <c r="E14" i="2"/>
  <c r="F14" i="2"/>
  <c r="G14" i="2"/>
  <c r="D14" i="2"/>
  <c r="H14" i="2" l="1"/>
  <c r="D47" i="2"/>
  <c r="G35" i="2"/>
  <c r="D50" i="2"/>
  <c r="D46" i="2"/>
  <c r="D49" i="2"/>
  <c r="J35" i="2"/>
  <c r="F46" i="2"/>
  <c r="F47" i="2"/>
  <c r="K35" i="2"/>
  <c r="G46" i="2"/>
  <c r="G47" i="2"/>
  <c r="E46" i="2"/>
  <c r="E47" i="2"/>
  <c r="H47" i="2"/>
  <c r="H46" i="2"/>
  <c r="G23" i="2"/>
  <c r="H23" i="2"/>
  <c r="E23" i="2"/>
  <c r="D23" i="2"/>
  <c r="F23" i="2"/>
  <c r="F48" i="2" s="1"/>
  <c r="D35" i="2"/>
  <c r="I35" i="2" s="1"/>
  <c r="H35" i="2"/>
  <c r="G45" i="2" l="1"/>
  <c r="D45" i="2"/>
  <c r="M35" i="2"/>
  <c r="H48" i="2"/>
  <c r="L35" i="2"/>
  <c r="G48" i="2"/>
  <c r="L23" i="2"/>
  <c r="E45" i="2"/>
  <c r="D48" i="2"/>
  <c r="D51" i="2" s="1"/>
  <c r="J23" i="2"/>
  <c r="I23" i="2"/>
  <c r="K23" i="2"/>
  <c r="F45" i="2"/>
  <c r="M23" i="2"/>
  <c r="H45" i="2"/>
  <c r="E25" i="12" l="1"/>
  <c r="J30" i="12" l="1"/>
  <c r="F25" i="12"/>
  <c r="K30" i="12" l="1"/>
  <c r="G25" i="12"/>
  <c r="L30" i="12" s="1"/>
  <c r="I25" i="12"/>
  <c r="N30" i="12" s="1"/>
  <c r="H25" i="12"/>
  <c r="M30" i="12" l="1"/>
</calcChain>
</file>

<file path=xl/sharedStrings.xml><?xml version="1.0" encoding="utf-8"?>
<sst xmlns="http://schemas.openxmlformats.org/spreadsheetml/2006/main" count="943" uniqueCount="366">
  <si>
    <t>Додаток 1</t>
  </si>
  <si>
    <t>(код бюджету)</t>
  </si>
  <si>
    <t>(грн)</t>
  </si>
  <si>
    <t>№ з/п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</si>
  <si>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</si>
  <si>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</si>
  <si>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</si>
  <si>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</si>
  <si>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</si>
  <si>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</si>
  <si>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2256400000</t>
  </si>
  <si>
    <t>Начальник фінансового управління Хмельницької міської ради</t>
  </si>
  <si>
    <t>Сергій ЯМЧУК</t>
  </si>
  <si>
    <t>І. Загальні граничні показники надходжень</t>
  </si>
  <si>
    <t>Доходи (з міжбюджетними трансфертами), у тому числі:</t>
  </si>
  <si>
    <t>X</t>
  </si>
  <si>
    <t>загальний фонд</t>
  </si>
  <si>
    <t>спеціальний фонд</t>
  </si>
  <si>
    <t>Фінансування, у тому числі:</t>
  </si>
  <si>
    <t>3.</t>
  </si>
  <si>
    <t>Повернення кредитів, у тому числі:</t>
  </si>
  <si>
    <t>УСЬОГО за розділом І, у тому числі:</t>
  </si>
  <si>
    <t>ІІ. Загальні граничні показники видатків та надання кредитів</t>
  </si>
  <si>
    <t>Видатки (з міжбюджетними трансфертами), у тому числі:</t>
  </si>
  <si>
    <t>спеціальний фонд, у тому числі:</t>
  </si>
  <si>
    <t>публічні інвестиції</t>
  </si>
  <si>
    <t>Надання кредитів, у тому числі:</t>
  </si>
  <si>
    <t>УСЬОГО за розділом ІI, у тому числі:</t>
  </si>
  <si>
    <t>2024 рік</t>
  </si>
  <si>
    <t>2025 рік</t>
  </si>
  <si>
    <t>2026 рік</t>
  </si>
  <si>
    <t>2027 рік</t>
  </si>
  <si>
    <t>2028 рік</t>
  </si>
  <si>
    <t>ЗАГАЛЬНІ ПОКАЗНИКИ</t>
  </si>
  <si>
    <t>Додаток 2</t>
  </si>
  <si>
    <t xml:space="preserve">до Прогнозу бюджету </t>
  </si>
  <si>
    <t xml:space="preserve">Хмельницької міської територіальної громади </t>
  </si>
  <si>
    <t xml:space="preserve">на 2026 - 2028 роки </t>
  </si>
  <si>
    <t>Код</t>
  </si>
  <si>
    <t>2024 рік (звіт)</t>
  </si>
  <si>
    <t>2025 рік (затверджено)</t>
  </si>
  <si>
    <t>2026 рік(план)</t>
  </si>
  <si>
    <t>2027 рік (план)</t>
  </si>
  <si>
    <t>2028 рік (план)</t>
  </si>
  <si>
    <t>1</t>
  </si>
  <si>
    <t>2</t>
  </si>
  <si>
    <t>3</t>
  </si>
  <si>
    <t>4</t>
  </si>
  <si>
    <t>5</t>
  </si>
  <si>
    <t>6</t>
  </si>
  <si>
    <t>7</t>
  </si>
  <si>
    <t>І. Доходи (без урахування міжбюджетних трансфертів)</t>
  </si>
  <si>
    <t>Загальний фонд, у тому числі:</t>
  </si>
  <si>
    <t>Податкові надходження, у тому числі:</t>
  </si>
  <si>
    <t xml:space="preserve">Податки на доходи, податки на прибуток, податки на збільшення ринкової вартості </t>
  </si>
  <si>
    <t>Податок та збір на доходи фізичних осіб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</si>
  <si>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</si>
  <si>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</si>
  <si>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</si>
  <si>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</si>
  <si>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доходи фізичних осіб із доходів спеціалістів резидента Дія Сіті</t>
  </si>
  <si>
    <t>Податок на доходи фізичних осіб у вигляді мінімального податкового зобов'язання, що підлягає сплаті фізичними особами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</si>
  <si>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</si>
  <si>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</si>
  <si>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</si>
  <si>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 xml:space="preserve">Рентна плата за спеціальне використання лісових ресурсів в частині деревини, заготовленої в порядку рубок головного користування 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</si>
  <si>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</si>
  <si>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 xml:space="preserve">Рентна плата за користування надрами для видобування інших корисних копалин загальнодержавного значення 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</si>
  <si>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</si>
  <si>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</si>
  <si>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</si>
  <si>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</si>
  <si>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суб'єктами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</si>
  <si>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</si>
  <si>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суб'єктами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</si>
  <si>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 xml:space="preserve">Місцеві податки та збори </t>
  </si>
  <si>
    <t xml:space="preserve">Податок на майно 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</si>
  <si>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</si>
  <si>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</si>
  <si>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</si>
  <si>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</si>
  <si>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</si>
  <si>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</si>
  <si>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</si>
  <si>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 фізичних осіб</t>
  </si>
  <si>
    <t>Транспортний податок з фізичних  осіб</t>
  </si>
  <si>
    <t>Транспортний податок з юридичних осіб</t>
  </si>
  <si>
    <t>18020000 </t>
  </si>
  <si>
    <t>Збір за місця для паркування транспортних засобів </t>
  </si>
  <si>
    <t xml:space="preserve">Збір за місця для паркування транспортних засобів, сплачений юридичними особами </t>
  </si>
  <si>
    <t xml:space="preserve">Збір за місця для паркування транспортних засобів, сплачений фізичними особами </t>
  </si>
  <si>
    <t xml:space="preserve">Туристичний збір </t>
  </si>
  <si>
    <t>Туристичний збір, сплачений юридичними особами</t>
  </si>
  <si>
    <t>Туристичний збір, сплачений  фізичними особами</t>
  </si>
  <si>
    <t xml:space="preserve">Єдиний податок </t>
  </si>
  <si>
    <t xml:space="preserve">Єдиний податок з юридичних  осіб </t>
  </si>
  <si>
    <t xml:space="preserve">Єдиний податок з фізичних осіб 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</si>
  <si>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</si>
  <si>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надходження, у тому числі:</t>
  </si>
  <si>
    <t>Доходи від власності та підприємницької діяльності  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</si>
  <si>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</si>
  <si>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 </t>
  </si>
  <si>
    <t>Інші надходження  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</si>
  <si>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</si>
  <si>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</si>
  <si>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</si>
  <si>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Плата за встановлення земельного сервітуту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</si>
  <si>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</si>
  <si>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</si>
  <si>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</si>
  <si>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</si>
  <si>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</si>
  <si>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</si>
  <si>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 xml:space="preserve">Адміністративний збір за державну реєстрацію речових прав на нерухоме майно та їх обтяжень 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</si>
  <si>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"Про державну реєстрацію юридичних осіб, фізичних осіб - підприємців та громадських формувань", а також плата за надання інших платних послуг, пов'язаних з такою державною реєстрацією</t>
  </si>
  <si>
    <t>Плата за ліцензії у сфері діяльності з організації та проведення азартних ігор і за ліцензії на випуск та проведення лотерей</t>
  </si>
  <si>
    <t>Плата за ліцензії на провадження діяльності з організації та проведення азартних ігор у залах гральних автоматів</t>
  </si>
  <si>
    <t>Надходження від орендної плати за користування єдиним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</si>
  <si>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</si>
  <si>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</si>
  <si>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</si>
  <si>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</si>
  <si>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</si>
  <si>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</si>
  <si>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</si>
  <si>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</si>
  <si>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30000000</t>
  </si>
  <si>
    <t>Доходи від операцій з капіталом, у тому числі: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</si>
  <si>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 </t>
  </si>
  <si>
    <t xml:space="preserve"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 </t>
  </si>
  <si>
    <t xml:space="preserve">Надходження коштів від Державного фонду дорогоцінних металів і дорогоцінного каміння  </t>
  </si>
  <si>
    <t>Спеціальний фонд, у тому числі:</t>
  </si>
  <si>
    <t>10000000</t>
  </si>
  <si>
    <t xml:space="preserve">Податки на власність </t>
  </si>
  <si>
    <t xml:space="preserve">Податок з власників транспортних засобів та інших самохідних машин і механізмів </t>
  </si>
  <si>
    <t xml:space="preserve">Податок з власників наземних, водних транспортних засобів та інших самохідних машин і механізмів </t>
  </si>
  <si>
    <t xml:space="preserve">Екологічний податок </t>
  </si>
  <si>
    <t xml:space="preserve">Надходження  від викидів забруднюючих речовин в атмосферне повітря стаціонарними джерелами забруднення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</si>
  <si>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</si>
  <si>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</si>
  <si>
    <t>20000000</t>
  </si>
  <si>
    <t xml:space="preserve">Доходи від власності та підприємницької діяльності </t>
  </si>
  <si>
    <t>21110000</t>
  </si>
  <si>
    <t xml:space="preserve">Надходження коштів від відшкодування втрат сільськогосподарського та лісогосподарського виробництва </t>
  </si>
  <si>
    <t>Інші неподаткові надходження</t>
  </si>
  <si>
    <t xml:space="preserve"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 </t>
  </si>
  <si>
    <t xml:space="preserve">Плата за гарантії, надані Верховною Радою Автономної республіки Крим та місцевими радами 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</si>
  <si>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</si>
  <si>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</si>
  <si>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</si>
  <si>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</si>
  <si>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Інші джерела власних надходжень бюджетних установ  </t>
  </si>
  <si>
    <t>Надходження від продажу основного капіталу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</si>
  <si>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</si>
  <si>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</si>
  <si>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</si>
  <si>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</si>
  <si>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50000000</t>
  </si>
  <si>
    <t>Цільові фонди, у тому числі: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</si>
  <si>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</si>
  <si>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II. Трансферти з державного бюджету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</si>
  <si>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</si>
  <si>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державного бюджету місцевим бюджетам на створення навчально-практичних центрів сцчасної професійної (професійно-технічної) освіти</t>
  </si>
  <si>
    <t xml:space="preserve">Освітня субвенція з державного бюджету місцевим бюджетам 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</si>
  <si>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</si>
  <si>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</si>
  <si>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</si>
  <si>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41020000</t>
  </si>
  <si>
    <t>41030000</t>
  </si>
  <si>
    <t>УСЬОГО за розділом II, у тому числі:</t>
  </si>
  <si>
    <t>III. Трансферти з інших місцевих бюджетів</t>
  </si>
  <si>
    <t>41040000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</si>
  <si>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 </t>
  </si>
  <si>
    <t>Інші дотації х місцевого бюджету</t>
  </si>
  <si>
    <t>41050000</t>
  </si>
  <si>
    <t>Субвенція з місцевого бюджету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піклування, за рахунок відповідної субвенції з державного бюджету</t>
  </si>
  <si>
    <t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умов,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</si>
  <si>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</si>
  <si>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</si>
  <si>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</si>
  <si>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</si>
  <si>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переданих видатків у сфері освіти за рахунок коштів освітньої субвенції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</si>
  <si>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</si>
  <si>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 xml:space="preserve"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 </t>
  </si>
  <si>
    <t xml:space="preserve">Субвенція з місцевого бюджету за рахунок залишку коштів субвенцї на надання державної підтримки особам з особливими освітніми потребами, що утворився на початок бюджетного періоду </t>
  </si>
  <si>
    <t xml:space="preserve"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  </t>
  </si>
  <si>
    <t xml:space="preserve">Інші субвенції з місцевого бюджету 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</si>
  <si>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</si>
  <si>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</si>
  <si>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Субвенція з місцевого бюджету за рахунок залишку коштів освітньої субвенції, що утворився на початок бюджетного періоду </t>
  </si>
  <si>
    <t>Субвенція з місцевого бюджету на здійснення природоохоронних заходів</t>
  </si>
  <si>
    <t>УСЬОГО за розділом III, у тому числі:</t>
  </si>
  <si>
    <t>РАЗОМ за розділами І, II та III, у тому числі:</t>
  </si>
  <si>
    <t xml:space="preserve">бюджету Хмельницької міської територіальної громади </t>
  </si>
  <si>
    <t xml:space="preserve">доходів бюджету Хмельницької міської територіальної громади </t>
  </si>
  <si>
    <t>Додаток 3</t>
  </si>
  <si>
    <t xml:space="preserve">Найменування показника </t>
  </si>
  <si>
    <t>I. Фінансування за типом кредитора</t>
  </si>
  <si>
    <t>200000</t>
  </si>
  <si>
    <t>Внутрішнє фінансування, у тому числі:</t>
  </si>
  <si>
    <t>Х</t>
  </si>
  <si>
    <t>300000</t>
  </si>
  <si>
    <t>Зовнішнє фінансування, у тому числі:</t>
  </si>
  <si>
    <t>УСЬОГО за розділом I, у тому числі:</t>
  </si>
  <si>
    <t>II. Фінансування за типом боргового зобов’язання</t>
  </si>
  <si>
    <t>400000</t>
  </si>
  <si>
    <t>Фінансування за борговими операціями, у тому числі:</t>
  </si>
  <si>
    <t>600000</t>
  </si>
  <si>
    <t>Фінансування за активними операціями, у тому числі:</t>
  </si>
  <si>
    <t>Дотації з державного бюджету</t>
  </si>
  <si>
    <t>Субвенції з державного бюджету</t>
  </si>
  <si>
    <t>Дотації з місцевих бюджетів</t>
  </si>
  <si>
    <t>Субвенції з місцевих бюджетів</t>
  </si>
  <si>
    <t xml:space="preserve">фінансування бюджету Хмельницької міської територіальної громади </t>
  </si>
  <si>
    <t>Додаток 4</t>
  </si>
  <si>
    <t xml:space="preserve">Код </t>
  </si>
  <si>
    <t>Код валюти</t>
  </si>
  <si>
    <t>Місцевий борг (на кінець періоду)</t>
  </si>
  <si>
    <t>Внутрішній борг, всього:</t>
  </si>
  <si>
    <t>UAH</t>
  </si>
  <si>
    <t>у національній валюті</t>
  </si>
  <si>
    <t>в іноземній валюті</t>
  </si>
  <si>
    <t>---</t>
  </si>
  <si>
    <t>гривневий еквівалент іноземної валюти</t>
  </si>
  <si>
    <t>у тому числі внутрішній борг відповідно до укладених кредитних договорів, емісії облігацій місцевих позик:</t>
  </si>
  <si>
    <t>Зовнішній борг, всього:</t>
  </si>
  <si>
    <t>EUR</t>
  </si>
  <si>
    <t>у тому числі зовнішній борг відповідно до укладених кредитних договорів, емісії облігацій місцевих позик:</t>
  </si>
  <si>
    <t>РАЗОМ у національній валюті</t>
  </si>
  <si>
    <t>у тому числі разом за місцевим боргом відповідно до укладених кредитних договорів, емісії облігацій місцевих позик</t>
  </si>
  <si>
    <t>Додаток 5</t>
  </si>
  <si>
    <t>Показники</t>
  </si>
  <si>
    <t xml:space="preserve">№ з/п </t>
  </si>
  <si>
    <t>І. Надання місцевих гарантій</t>
  </si>
  <si>
    <t>Обсяг надання внутрішніх гарантій:</t>
  </si>
  <si>
    <t>у гривневому еквіваленті іноземної валюти</t>
  </si>
  <si>
    <t>Обсяг надання зовнішніх гарантій:</t>
  </si>
  <si>
    <t>РАЗОМ за розділом І у національній валюті</t>
  </si>
  <si>
    <t>ІІ. Обсяг гарантійних зобов’язань</t>
  </si>
  <si>
    <t>Платежі, пов’язані з виконанням гарантійних зобов’язань Автономної Республіки Крим, обласної ради, міської, селищної чи сільської територіальної громади, всього</t>
  </si>
  <si>
    <t>1.1</t>
  </si>
  <si>
    <t>у тому числі платежі, пов’язані з виконанням гарантійних зобов’язань Автономної Республіки Крим, обласної ради, міської, селищної чи сільської територіальної громади відповідно до укладених правочинів щодо надання місцевих гарантій</t>
  </si>
  <si>
    <t>ІIІ. Гарантований Автономною Республікою Крим, обласною радою, міською, селищною чи сільською територіальною громадою борг (на кінець періоду)</t>
  </si>
  <si>
    <t>у тому числі внутрішній борг відповідно до укладених правочинів щодо надання місцевих гарантій</t>
  </si>
  <si>
    <t>2.1</t>
  </si>
  <si>
    <t>у тому числі зовнішній борг відповідно до укладених правочинів щодо надання місцевих гарантій</t>
  </si>
  <si>
    <t>РАЗОМ за розділом ІІІ у національній валюті</t>
  </si>
  <si>
    <t>у тому числі разом за місцевим боргом відповідно до укладених правочинів щодо надання місцевих гарантій</t>
  </si>
  <si>
    <t>Додаток 6</t>
  </si>
  <si>
    <t>Код відомчої класифікації</t>
  </si>
  <si>
    <t>Найменування головного розпорядника коштів місцевого бюджету</t>
  </si>
  <si>
    <t>УСЬОГО, у тому числі:</t>
  </si>
  <si>
    <t xml:space="preserve">видатків бюджету та надання кредитів з бюджету головним розпорядникам коштів </t>
  </si>
  <si>
    <t>Граничні показники</t>
  </si>
  <si>
    <t>Додаток 7</t>
  </si>
  <si>
    <t>0100</t>
  </si>
  <si>
    <t>Державне управління, у тому числі:</t>
  </si>
  <si>
    <t>1000</t>
  </si>
  <si>
    <t>Освіта, у тому числі:</t>
  </si>
  <si>
    <t>2000</t>
  </si>
  <si>
    <t>Охорона здоров`я, у тому числі:</t>
  </si>
  <si>
    <t>3000</t>
  </si>
  <si>
    <t>Соціальний захист та соціальне забезпечення, у тому числі:</t>
  </si>
  <si>
    <t>4000</t>
  </si>
  <si>
    <t>Культура i мистецтво, у тому числі:</t>
  </si>
  <si>
    <t>5000</t>
  </si>
  <si>
    <t>Фiзична культура i спорт, у тому числі:</t>
  </si>
  <si>
    <t>6000</t>
  </si>
  <si>
    <t>Житлово-комунальне господарство, у тому числі:</t>
  </si>
  <si>
    <t>7000</t>
  </si>
  <si>
    <t>Економічна діяльність, у тому числі:</t>
  </si>
  <si>
    <t>Інша діяльність, у тому числі:</t>
  </si>
  <si>
    <t>9000</t>
  </si>
  <si>
    <t>Міжбюджетні трансферти, у тому числі:</t>
  </si>
  <si>
    <t>загальний фонд, у тому числі:</t>
  </si>
  <si>
    <t>9110</t>
  </si>
  <si>
    <t>Реверсна дотація</t>
  </si>
  <si>
    <r>
      <t xml:space="preserve">видатків бюджету за </t>
    </r>
    <r>
      <rPr>
        <b/>
        <u/>
        <sz val="12"/>
        <rFont val="Times New Roman"/>
        <family val="1"/>
        <charset val="204"/>
      </rPr>
      <t>Типовою програмною класифікацією видатків та кредитування місцевого бюджету</t>
    </r>
  </si>
  <si>
    <t>8000¹</t>
  </si>
  <si>
    <t>¹ Без урахування коду Типової програмної класифікації видатків та кредитування місцевого бюджету 8753 та кодів розділу 8800 «Кредитування».</t>
  </si>
  <si>
    <t>Додаток 8</t>
  </si>
  <si>
    <t>Кредитування (результат), у тому числі:</t>
  </si>
  <si>
    <t>видатків та кредитування місцевого бюджету</t>
  </si>
  <si>
    <r>
      <t xml:space="preserve">кредитування бюджету за </t>
    </r>
    <r>
      <rPr>
        <b/>
        <u/>
        <sz val="12"/>
        <rFont val="Times New Roman"/>
        <family val="1"/>
        <charset val="204"/>
      </rPr>
      <t>Типовою програмною класифікацією</t>
    </r>
  </si>
  <si>
    <t>Додаток 9</t>
  </si>
  <si>
    <t>Обсяг публічних інвестицій на підготовку та реалізацію публічних інвестиційних проектів та програм</t>
  </si>
  <si>
    <t xml:space="preserve">публічних інвестицій з урахуванням середньострокового плану пріоритетних публічних інвестицій регіону </t>
  </si>
  <si>
    <t>(територіальної громади) на 2024 –2028 роки</t>
  </si>
  <si>
    <t>Код
відомчої класифікації</t>
  </si>
  <si>
    <t>Найменування документа стратегічного планування (програмного документа)</t>
  </si>
  <si>
    <t>Загальний обсяг публічних інвестицій 
у розрізі галузей (секторів)</t>
  </si>
  <si>
    <t>УСЬОГО</t>
  </si>
  <si>
    <t>Галузь (сектор), у тому числі основні (пріоритетні) напрями публічних інвестицій</t>
  </si>
  <si>
    <t>В тому числі за роками:</t>
  </si>
  <si>
    <t>Додаток 10</t>
  </si>
  <si>
    <t>I. Трансферти до загального фонду бюджету</t>
  </si>
  <si>
    <t>II. Трансферти до спеціального фонду бюджету</t>
  </si>
  <si>
    <t xml:space="preserve">міжбюджетних трансфертів з інших бюджетів </t>
  </si>
  <si>
    <t>Найменування трансферту / найменування бюджету – надавача міжбюджетного трансферту</t>
  </si>
  <si>
    <r>
      <t xml:space="preserve">Код </t>
    </r>
    <r>
      <rPr>
        <u/>
        <sz val="10"/>
        <rFont val="Times New Roman"/>
        <family val="1"/>
        <charset val="204"/>
      </rPr>
      <t>Класифікації доходу бюджету</t>
    </r>
    <r>
      <rPr>
        <sz val="10"/>
        <rFont val="Times New Roman"/>
        <family val="1"/>
        <charset val="204"/>
      </rPr>
      <t xml:space="preserve"> / код бюджету</t>
    </r>
  </si>
  <si>
    <t>Найменування бюджету 2</t>
  </si>
  <si>
    <t>РАЗОМ за розділами І, ІІ, у тому числі:</t>
  </si>
  <si>
    <t>Додаток 11</t>
  </si>
  <si>
    <t xml:space="preserve">міжбюджетних трансфертів іншим бюджетам </t>
  </si>
  <si>
    <t>Код Програмної класифікації видатків та кредитування місцевого бюджету / код бюджету</t>
  </si>
  <si>
    <r>
      <t xml:space="preserve">Код </t>
    </r>
    <r>
      <rPr>
        <u/>
        <sz val="10"/>
        <rFont val="Times New Roman"/>
        <family val="1"/>
        <charset val="204"/>
      </rPr>
      <t>Типової програмної класифікації видатків та кредитування місцевого бюджету</t>
    </r>
  </si>
  <si>
    <t>Найменування трансферту /найменування бюджету –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</si>
  <si>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</si>
  <si>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</si>
  <si>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 xml:space="preserve">Показники місцевого боргу бюджету Хмельницької міської територіальної громади </t>
  </si>
  <si>
    <t>надання місцевих гарантій, обсягу гарантійних зобов’язань та гарантованого Хмельницькою міською  територіальною громадою боргу</t>
  </si>
  <si>
    <t>Виконавчий комітет Хмельницької міської ради, у тому числі:</t>
  </si>
  <si>
    <t>Департамент освіти та науки Хмельницької міської ради, у тому числі:</t>
  </si>
  <si>
    <t>Управління охорони здоров'я Хмельницької міської ради, у тому числі:</t>
  </si>
  <si>
    <t>Управління праці та соціального захисту населення Хмельницької міської ради, у тому числі:</t>
  </si>
  <si>
    <t>Управління культури і туризму Хмельницької міської ради, у тому числі:</t>
  </si>
  <si>
    <t>Управління молоді та спорту Хмельницької міської ради, у тому числі:</t>
  </si>
  <si>
    <t>Управління житлової політики і майна Хмельницької міської ради, у тому числі:</t>
  </si>
  <si>
    <t>Управління комунальної інфраструктури Хмельницької міської ради, у тому числі:</t>
  </si>
  <si>
    <t>Управління капітального будівництва Хмельницької міської ради, у тому числі:</t>
  </si>
  <si>
    <t>Управління архітектури та містобудування  Хмельницької міської ради, у тому числі:</t>
  </si>
  <si>
    <t>Управління транспорту та зв'язку Хмельницької міської ради, у тому числі:</t>
  </si>
  <si>
    <t>Управління економіки Хмельницької міської ради, у тому числі:</t>
  </si>
  <si>
    <t>Управління з питань екології та контролю за благоустроєм  Хмельницької міської ради, у тому числі:</t>
  </si>
  <si>
    <t>Управління земельних ресурсів Хмельницької міської ради, у тому числі:</t>
  </si>
  <si>
    <t>Фінансове управління Хмельницької міської ради, у тому числі: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</si>
  <si>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</si>
  <si>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Повернення довгострокових кредитів, наданих громадянам на будівництво/реконструкцію/придбання житла</t>
  </si>
  <si>
    <t>Повернення коштів, наданих для 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</si>
  <si>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</si>
  <si>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02</t>
  </si>
  <si>
    <t>06</t>
  </si>
  <si>
    <t>07</t>
  </si>
  <si>
    <t>08</t>
  </si>
  <si>
    <t>10</t>
  </si>
  <si>
    <t>Надання пільгових довгострокових кредитів молодим сім'ям та одиноким молодим громадянам на будівництво/реконструкцію/придбання житла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</si>
  <si>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 </t>
  </si>
  <si>
    <t>Обласний бюджет Хмельницької області</t>
  </si>
  <si>
    <t>Інші дотації з місцевого бюджету</t>
  </si>
  <si>
    <t>Державний бюджет України</t>
  </si>
  <si>
    <t xml:space="preserve">Начальник фінансового управління </t>
  </si>
  <si>
    <t>Заступник міського голови</t>
  </si>
  <si>
    <t xml:space="preserve">Михайло КРИВАК </t>
  </si>
  <si>
    <t xml:space="preserve">Заступник міського голови </t>
  </si>
  <si>
    <t xml:space="preserve">Сергій ЯМЧУК </t>
  </si>
  <si>
    <t xml:space="preserve">                         Начальник фінансового управління </t>
  </si>
  <si>
    <t>Начальник фінансового управління</t>
  </si>
  <si>
    <t>Публічні інвестиції</t>
  </si>
  <si>
    <t>(затверджено на 01.07.2025)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</si>
  <si>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</si>
  <si>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0219710</t>
  </si>
  <si>
    <t>2253000000</t>
  </si>
  <si>
    <t>Бюджет Красилівської міської територіальної громади</t>
  </si>
  <si>
    <t>2254800000</t>
  </si>
  <si>
    <t>Бюджет Заслучненської сільської територіальної громади</t>
  </si>
  <si>
    <t>0219800</t>
  </si>
  <si>
    <t>Субвенція з місцевого бюджету державному бюджету на виконання програм соціально-економічного розвитку регіонів</t>
  </si>
  <si>
    <t>0180</t>
  </si>
  <si>
    <t>9800</t>
  </si>
  <si>
    <t>0219770</t>
  </si>
  <si>
    <t>Інші субвенції з місцевого бюджету</t>
  </si>
  <si>
    <t>2231720000</t>
  </si>
  <si>
    <t>Районний бюджет Хмельницького району</t>
  </si>
  <si>
    <t>1119770</t>
  </si>
  <si>
    <t>2210000000</t>
  </si>
  <si>
    <t>1419770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</si>
</sst>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₴_-;\-* #,##0.00_₴_-;_-* &quot;-&quot;??_₴_-;_-@_-"/>
    <numFmt numFmtId="165" formatCode="_-* #,##0.00_₴_-;\-* #,##0.00_₴_-;_-* \-??_₴_-;_-@_-"/>
  </numFmts>
  <fonts count="60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sz val="12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b/>
      <sz val="12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 CYR"/>
      <charset val="204"/>
    </font>
    <font>
      <sz val="14"/>
      <color theme="1"/>
      <name val="Times New Roman"/>
      <family val="1"/>
      <charset val="204"/>
    </font>
    <font>
      <sz val="14"/>
      <name val="Times New Roman CYR"/>
      <charset val="204"/>
    </font>
    <font>
      <sz val="14"/>
      <color indexed="63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</font>
    <font>
      <b/>
      <u/>
      <sz val="12"/>
      <name val="Times New Roman"/>
      <family val="1"/>
      <charset val="204"/>
    </font>
    <font>
      <b/>
      <sz val="10"/>
      <color rgb="FF66FF66"/>
      <name val="Times New Roman"/>
      <family val="1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sz val="9"/>
      <name val="Arial Cyr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gradientFill degree="270">
        <stop position="0">
          <color theme="0"/>
        </stop>
        <stop position="1">
          <color theme="5" tint="0.80001220740379042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7" tint="0.7999816888943144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auto="1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9">
    <xf numFmtId="0" fontId="0" fillId="0" borderId="0"/>
    <xf numFmtId="0" fontId="2" fillId="0" borderId="0"/>
    <xf numFmtId="0" fontId="2" fillId="0" borderId="0"/>
    <xf numFmtId="0" fontId="9" fillId="3" borderId="9" applyNumberFormat="0" applyAlignment="0" applyProtection="0"/>
    <xf numFmtId="0" fontId="17" fillId="4" borderId="0" applyNumberFormat="0" applyBorder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2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6" borderId="13" applyNumberFormat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2" fillId="0" borderId="0" applyNumberFormat="0" applyFont="0" applyFill="0" applyBorder="0" applyAlignment="0" applyProtection="0">
      <alignment vertical="top"/>
    </xf>
    <xf numFmtId="0" fontId="15" fillId="0" borderId="14" applyNumberFormat="0" applyFill="0" applyAlignment="0" applyProtection="0"/>
    <xf numFmtId="0" fontId="20" fillId="5" borderId="0" applyNumberFormat="0" applyBorder="0" applyAlignment="0" applyProtection="0"/>
    <xf numFmtId="0" fontId="18" fillId="0" borderId="0"/>
    <xf numFmtId="0" fontId="16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2" borderId="0" applyNumberFormat="0" applyBorder="0" applyAlignment="0" applyProtection="0"/>
    <xf numFmtId="0" fontId="9" fillId="3" borderId="9" applyNumberFormat="0" applyAlignment="0" applyProtection="0"/>
    <xf numFmtId="0" fontId="26" fillId="23" borderId="15" applyNumberFormat="0" applyAlignment="0" applyProtection="0"/>
    <xf numFmtId="0" fontId="27" fillId="23" borderId="9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8" fillId="0" borderId="16" applyNumberFormat="0" applyFill="0" applyAlignment="0" applyProtection="0"/>
    <xf numFmtId="0" fontId="13" fillId="6" borderId="13" applyNumberFormat="0" applyAlignment="0" applyProtection="0"/>
    <xf numFmtId="0" fontId="14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24" fillId="24" borderId="17" applyNumberFormat="0" applyFont="0" applyAlignment="0" applyProtection="0"/>
    <xf numFmtId="0" fontId="15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5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9" fillId="5" borderId="9" applyNumberFormat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2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35" fillId="0" borderId="0" applyNumberFormat="0" applyFill="0" applyBorder="0" applyAlignment="0" applyProtection="0"/>
    <xf numFmtId="0" fontId="21" fillId="0" borderId="0"/>
    <xf numFmtId="0" fontId="24" fillId="0" borderId="0"/>
    <xf numFmtId="0" fontId="3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0" fontId="6" fillId="0" borderId="0"/>
    <xf numFmtId="0" fontId="8" fillId="0" borderId="0"/>
    <xf numFmtId="0" fontId="22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24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34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5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3" borderId="9" applyNumberFormat="0" applyAlignment="0" applyProtection="0"/>
    <xf numFmtId="0" fontId="1" fillId="0" borderId="0"/>
    <xf numFmtId="0" fontId="1" fillId="0" borderId="0"/>
    <xf numFmtId="0" fontId="15" fillId="0" borderId="14" applyNumberFormat="0" applyFill="0" applyAlignment="0" applyProtection="0"/>
    <xf numFmtId="0" fontId="13" fillId="6" borderId="13" applyNumberFormat="0" applyAlignment="0" applyProtection="0"/>
    <xf numFmtId="0" fontId="14" fillId="0" borderId="0" applyNumberFormat="0" applyFill="0" applyBorder="0" applyAlignment="0" applyProtection="0"/>
    <xf numFmtId="0" fontId="34" fillId="0" borderId="0"/>
    <xf numFmtId="0" fontId="2" fillId="0" borderId="0"/>
    <xf numFmtId="0" fontId="6" fillId="0" borderId="0"/>
    <xf numFmtId="0" fontId="16" fillId="0" borderId="0" applyNumberFormat="0" applyFill="0" applyBorder="0" applyAlignment="0" applyProtection="0"/>
    <xf numFmtId="0" fontId="1" fillId="0" borderId="0"/>
    <xf numFmtId="0" fontId="6" fillId="0" borderId="0"/>
    <xf numFmtId="0" fontId="22" fillId="0" borderId="0"/>
    <xf numFmtId="0" fontId="18" fillId="0" borderId="0"/>
    <xf numFmtId="0" fontId="50" fillId="0" borderId="0"/>
    <xf numFmtId="0" fontId="22" fillId="0" borderId="0"/>
  </cellStyleXfs>
  <cellXfs count="247">
    <xf numFmtId="0" fontId="0" fillId="0" borderId="0" xfId="0"/>
    <xf numFmtId="0" fontId="2" fillId="0" borderId="0" xfId="1"/>
    <xf numFmtId="0" fontId="4" fillId="0" borderId="0" xfId="1" applyFont="1"/>
    <xf numFmtId="0" fontId="2" fillId="0" borderId="0" xfId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Alignment="1">
      <alignment wrapText="1"/>
    </xf>
    <xf numFmtId="0" fontId="8" fillId="0" borderId="0" xfId="1" applyFont="1"/>
    <xf numFmtId="0" fontId="6" fillId="0" borderId="0" xfId="1" applyFont="1"/>
    <xf numFmtId="0" fontId="6" fillId="0" borderId="0" xfId="1" applyFont="1" applyAlignment="1">
      <alignment horizontal="right"/>
    </xf>
    <xf numFmtId="0" fontId="33" fillId="0" borderId="0" xfId="1" quotePrefix="1" applyFont="1" applyAlignment="1">
      <alignment horizontal="left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7" fillId="2" borderId="8" xfId="1" applyFont="1" applyFill="1" applyBorder="1" applyAlignment="1">
      <alignment horizontal="center" vertical="center"/>
    </xf>
    <xf numFmtId="0" fontId="6" fillId="0" borderId="8" xfId="1" applyFont="1" applyBorder="1" applyAlignment="1">
      <alignment vertical="center" wrapText="1"/>
    </xf>
    <xf numFmtId="0" fontId="6" fillId="0" borderId="8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3" fontId="6" fillId="0" borderId="8" xfId="1" applyNumberFormat="1" applyFont="1" applyBorder="1" applyAlignment="1">
      <alignment vertical="center"/>
    </xf>
    <xf numFmtId="0" fontId="37" fillId="0" borderId="0" xfId="1" applyFont="1" applyAlignment="1">
      <alignment horizontal="center" vertical="top"/>
    </xf>
    <xf numFmtId="0" fontId="6" fillId="26" borderId="8" xfId="1" applyFont="1" applyFill="1" applyBorder="1" applyAlignment="1">
      <alignment vertical="center"/>
    </xf>
    <xf numFmtId="3" fontId="6" fillId="27" borderId="8" xfId="1" applyNumberFormat="1" applyFont="1" applyFill="1" applyBorder="1" applyAlignment="1">
      <alignment vertical="center"/>
    </xf>
    <xf numFmtId="0" fontId="6" fillId="27" borderId="8" xfId="1" applyFont="1" applyFill="1" applyBorder="1" applyAlignment="1">
      <alignment horizontal="center" vertical="center"/>
    </xf>
    <xf numFmtId="0" fontId="6" fillId="27" borderId="8" xfId="1" applyFont="1" applyFill="1" applyBorder="1" applyAlignment="1">
      <alignment vertical="center" wrapText="1"/>
    </xf>
    <xf numFmtId="0" fontId="6" fillId="0" borderId="1" xfId="1" applyFont="1" applyBorder="1" applyAlignment="1">
      <alignment horizontal="center" wrapText="1"/>
    </xf>
    <xf numFmtId="0" fontId="6" fillId="0" borderId="3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wrapText="1"/>
    </xf>
    <xf numFmtId="0" fontId="6" fillId="0" borderId="2" xfId="1" applyFont="1" applyBorder="1" applyAlignment="1">
      <alignment horizontal="center" wrapText="1"/>
    </xf>
    <xf numFmtId="0" fontId="38" fillId="28" borderId="0" xfId="106" applyFont="1" applyFill="1"/>
    <xf numFmtId="3" fontId="38" fillId="28" borderId="0" xfId="106" applyNumberFormat="1" applyFont="1" applyFill="1"/>
    <xf numFmtId="1" fontId="38" fillId="28" borderId="0" xfId="106" applyNumberFormat="1" applyFont="1" applyFill="1"/>
    <xf numFmtId="0" fontId="38" fillId="28" borderId="0" xfId="106" applyFont="1" applyFill="1" applyAlignment="1">
      <alignment vertical="top"/>
    </xf>
    <xf numFmtId="0" fontId="22" fillId="28" borderId="0" xfId="106" applyFill="1"/>
    <xf numFmtId="0" fontId="39" fillId="28" borderId="0" xfId="106" applyFont="1" applyFill="1"/>
    <xf numFmtId="9" fontId="38" fillId="28" borderId="0" xfId="106" applyNumberFormat="1" applyFont="1" applyFill="1"/>
    <xf numFmtId="0" fontId="38" fillId="28" borderId="0" xfId="106" applyFont="1" applyFill="1" applyAlignment="1">
      <alignment horizontal="right" vertical="center"/>
    </xf>
    <xf numFmtId="0" fontId="38" fillId="28" borderId="8" xfId="106" applyFont="1" applyFill="1" applyBorder="1" applyAlignment="1">
      <alignment horizontal="center"/>
    </xf>
    <xf numFmtId="3" fontId="38" fillId="28" borderId="8" xfId="106" applyNumberFormat="1" applyFont="1" applyFill="1" applyBorder="1" applyAlignment="1">
      <alignment horizontal="center" vertical="center"/>
    </xf>
    <xf numFmtId="1" fontId="38" fillId="28" borderId="8" xfId="106" applyNumberFormat="1" applyFont="1" applyFill="1" applyBorder="1" applyAlignment="1">
      <alignment horizontal="center" vertical="center"/>
    </xf>
    <xf numFmtId="0" fontId="38" fillId="28" borderId="8" xfId="106" applyFont="1" applyFill="1" applyBorder="1" applyAlignment="1">
      <alignment horizontal="center" vertical="center"/>
    </xf>
    <xf numFmtId="0" fontId="39" fillId="28" borderId="8" xfId="106" applyFont="1" applyFill="1" applyBorder="1" applyAlignment="1">
      <alignment horizontal="left"/>
    </xf>
    <xf numFmtId="3" fontId="38" fillId="28" borderId="8" xfId="106" applyNumberFormat="1" applyFont="1" applyFill="1" applyBorder="1" applyAlignment="1">
      <alignment horizontal="right" vertical="top"/>
    </xf>
    <xf numFmtId="3" fontId="40" fillId="28" borderId="8" xfId="106" applyNumberFormat="1" applyFont="1" applyFill="1" applyBorder="1" applyAlignment="1">
      <alignment horizontal="right" vertical="center"/>
    </xf>
    <xf numFmtId="0" fontId="39" fillId="28" borderId="8" xfId="106" applyFont="1" applyFill="1" applyBorder="1" applyAlignment="1">
      <alignment horizontal="left" wrapText="1"/>
    </xf>
    <xf numFmtId="0" fontId="38" fillId="28" borderId="8" xfId="106" applyFont="1" applyFill="1" applyBorder="1" applyAlignment="1">
      <alignment horizontal="left"/>
    </xf>
    <xf numFmtId="0" fontId="38" fillId="28" borderId="8" xfId="184" applyFont="1" applyFill="1" applyBorder="1" applyAlignment="1">
      <alignment vertical="center" wrapText="1"/>
    </xf>
    <xf numFmtId="2" fontId="38" fillId="28" borderId="8" xfId="185" applyNumberFormat="1" applyFont="1" applyFill="1" applyBorder="1" applyAlignment="1">
      <alignment horizontal="left" vertical="top" wrapText="1"/>
    </xf>
    <xf numFmtId="2" fontId="39" fillId="28" borderId="8" xfId="185" applyNumberFormat="1" applyFont="1" applyFill="1" applyBorder="1" applyAlignment="1">
      <alignment horizontal="left" vertical="top" wrapText="1"/>
    </xf>
    <xf numFmtId="2" fontId="39" fillId="28" borderId="8" xfId="185" applyNumberFormat="1" applyFont="1" applyFill="1" applyBorder="1" applyAlignment="1">
      <alignment horizontal="left" vertical="center" wrapText="1"/>
    </xf>
    <xf numFmtId="3" fontId="38" fillId="28" borderId="8" xfId="106" applyNumberFormat="1" applyFont="1" applyFill="1" applyBorder="1" applyAlignment="1">
      <alignment horizontal="right" vertical="center"/>
    </xf>
    <xf numFmtId="0" fontId="40" fillId="28" borderId="8" xfId="106" applyFont="1" applyFill="1" applyBorder="1" applyAlignment="1">
      <alignment vertical="center" wrapText="1"/>
    </xf>
    <xf numFmtId="0" fontId="39" fillId="28" borderId="8" xfId="185" applyFont="1" applyFill="1" applyBorder="1" applyAlignment="1">
      <alignment horizontal="left" vertical="top" wrapText="1"/>
    </xf>
    <xf numFmtId="0" fontId="41" fillId="28" borderId="8" xfId="186" applyFont="1" applyFill="1" applyBorder="1" applyAlignment="1">
      <alignment horizontal="justify" vertical="top" wrapText="1"/>
    </xf>
    <xf numFmtId="0" fontId="38" fillId="28" borderId="8" xfId="186" applyFont="1" applyFill="1" applyBorder="1" applyAlignment="1">
      <alignment horizontal="justify" vertical="top" wrapText="1"/>
    </xf>
    <xf numFmtId="0" fontId="39" fillId="28" borderId="8" xfId="184" applyFont="1" applyFill="1" applyBorder="1" applyAlignment="1">
      <alignment vertical="center" wrapText="1"/>
    </xf>
    <xf numFmtId="0" fontId="43" fillId="28" borderId="8" xfId="106" applyFont="1" applyFill="1" applyBorder="1" applyAlignment="1">
      <alignment vertical="center" wrapText="1"/>
    </xf>
    <xf numFmtId="0" fontId="41" fillId="28" borderId="8" xfId="186" applyFont="1" applyFill="1" applyBorder="1" applyAlignment="1">
      <alignment horizontal="justify" vertical="center" wrapText="1"/>
    </xf>
    <xf numFmtId="0" fontId="44" fillId="28" borderId="8" xfId="186" applyFont="1" applyFill="1" applyBorder="1" applyAlignment="1">
      <alignment horizontal="justify" vertical="center" wrapText="1"/>
    </xf>
    <xf numFmtId="0" fontId="39" fillId="28" borderId="8" xfId="106" applyFont="1" applyFill="1" applyBorder="1" applyAlignment="1">
      <alignment horizontal="left" vertical="center"/>
    </xf>
    <xf numFmtId="0" fontId="45" fillId="28" borderId="8" xfId="106" applyFont="1" applyFill="1" applyBorder="1" applyAlignment="1">
      <alignment horizontal="left" vertical="center"/>
    </xf>
    <xf numFmtId="0" fontId="45" fillId="28" borderId="8" xfId="106" applyFont="1" applyFill="1" applyBorder="1" applyAlignment="1">
      <alignment horizontal="left" vertical="center" wrapText="1"/>
    </xf>
    <xf numFmtId="0" fontId="38" fillId="28" borderId="8" xfId="106" applyFont="1" applyFill="1" applyBorder="1" applyAlignment="1">
      <alignment horizontal="left" vertical="center" wrapText="1"/>
    </xf>
    <xf numFmtId="0" fontId="46" fillId="28" borderId="8" xfId="106" applyFont="1" applyFill="1" applyBorder="1" applyAlignment="1">
      <alignment vertical="center" wrapText="1"/>
    </xf>
    <xf numFmtId="4" fontId="40" fillId="28" borderId="8" xfId="106" applyNumberFormat="1" applyFont="1" applyFill="1" applyBorder="1" applyAlignment="1">
      <alignment horizontal="right" vertical="center"/>
    </xf>
    <xf numFmtId="0" fontId="48" fillId="28" borderId="8" xfId="106" applyFont="1" applyFill="1" applyBorder="1" applyAlignment="1">
      <alignment vertical="center" wrapText="1"/>
    </xf>
    <xf numFmtId="1" fontId="38" fillId="28" borderId="8" xfId="106" applyNumberFormat="1" applyFont="1" applyFill="1" applyBorder="1" applyAlignment="1">
      <alignment horizontal="right" vertical="center"/>
    </xf>
    <xf numFmtId="0" fontId="22" fillId="28" borderId="0" xfId="106" applyFill="1" applyAlignment="1">
      <alignment vertical="center"/>
    </xf>
    <xf numFmtId="0" fontId="38" fillId="28" borderId="8" xfId="106" applyFont="1" applyFill="1" applyBorder="1" applyAlignment="1">
      <alignment horizontal="left" wrapText="1"/>
    </xf>
    <xf numFmtId="3" fontId="22" fillId="28" borderId="0" xfId="106" applyNumberFormat="1" applyFill="1"/>
    <xf numFmtId="1" fontId="22" fillId="28" borderId="0" xfId="106" applyNumberFormat="1" applyFill="1"/>
    <xf numFmtId="0" fontId="38" fillId="0" borderId="6" xfId="1" applyFont="1" applyBorder="1" applyAlignment="1">
      <alignment horizontal="center" vertical="center"/>
    </xf>
    <xf numFmtId="0" fontId="38" fillId="0" borderId="0" xfId="1" applyFont="1"/>
    <xf numFmtId="0" fontId="49" fillId="0" borderId="0" xfId="1" applyFont="1" applyAlignment="1">
      <alignment horizontal="center" vertical="top"/>
    </xf>
    <xf numFmtId="0" fontId="38" fillId="0" borderId="0" xfId="1" applyFont="1" applyAlignment="1">
      <alignment horizontal="center" vertical="center"/>
    </xf>
    <xf numFmtId="0" fontId="38" fillId="0" borderId="8" xfId="106" applyFont="1" applyBorder="1" applyAlignment="1">
      <alignment horizontal="center" vertical="top"/>
    </xf>
    <xf numFmtId="3" fontId="38" fillId="0" borderId="8" xfId="106" applyNumberFormat="1" applyFont="1" applyBorder="1" applyAlignment="1">
      <alignment horizontal="center" vertical="center" wrapText="1"/>
    </xf>
    <xf numFmtId="1" fontId="38" fillId="0" borderId="8" xfId="106" applyNumberFormat="1" applyFont="1" applyBorder="1" applyAlignment="1">
      <alignment horizontal="center" vertical="center" wrapText="1"/>
    </xf>
    <xf numFmtId="0" fontId="38" fillId="0" borderId="8" xfId="106" applyFont="1" applyBorder="1" applyAlignment="1">
      <alignment horizontal="center" vertical="center" wrapText="1"/>
    </xf>
    <xf numFmtId="0" fontId="3" fillId="0" borderId="0" xfId="1" applyFont="1"/>
    <xf numFmtId="0" fontId="8" fillId="28" borderId="0" xfId="106" applyFont="1" applyFill="1" applyAlignment="1">
      <alignment vertical="top"/>
    </xf>
    <xf numFmtId="0" fontId="38" fillId="29" borderId="8" xfId="106" applyFont="1" applyFill="1" applyBorder="1" applyAlignment="1">
      <alignment horizontal="left"/>
    </xf>
    <xf numFmtId="3" fontId="38" fillId="29" borderId="8" xfId="106" applyNumberFormat="1" applyFont="1" applyFill="1" applyBorder="1" applyAlignment="1">
      <alignment horizontal="right" vertical="top"/>
    </xf>
    <xf numFmtId="3" fontId="47" fillId="29" borderId="8" xfId="106" applyNumberFormat="1" applyFont="1" applyFill="1" applyBorder="1" applyAlignment="1">
      <alignment horizontal="right" vertical="top"/>
    </xf>
    <xf numFmtId="0" fontId="38" fillId="29" borderId="8" xfId="106" applyFont="1" applyFill="1" applyBorder="1" applyAlignment="1">
      <alignment horizontal="left" vertical="center"/>
    </xf>
    <xf numFmtId="3" fontId="38" fillId="29" borderId="8" xfId="106" applyNumberFormat="1" applyFont="1" applyFill="1" applyBorder="1" applyAlignment="1">
      <alignment horizontal="right" vertical="center"/>
    </xf>
    <xf numFmtId="3" fontId="47" fillId="29" borderId="8" xfId="106" applyNumberFormat="1" applyFont="1" applyFill="1" applyBorder="1" applyAlignment="1">
      <alignment horizontal="right" vertical="center"/>
    </xf>
    <xf numFmtId="0" fontId="38" fillId="28" borderId="0" xfId="106" applyFont="1" applyFill="1" applyAlignment="1">
      <alignment horizontal="center" vertical="center"/>
    </xf>
    <xf numFmtId="0" fontId="39" fillId="25" borderId="8" xfId="106" applyFont="1" applyFill="1" applyBorder="1" applyAlignment="1">
      <alignment horizontal="left"/>
    </xf>
    <xf numFmtId="3" fontId="38" fillId="25" borderId="8" xfId="106" applyNumberFormat="1" applyFont="1" applyFill="1" applyBorder="1" applyAlignment="1">
      <alignment horizontal="right" vertical="top"/>
    </xf>
    <xf numFmtId="0" fontId="2" fillId="0" borderId="0" xfId="187" applyFont="1" applyAlignment="1">
      <alignment vertical="center"/>
    </xf>
    <xf numFmtId="0" fontId="2" fillId="0" borderId="0" xfId="187" applyFont="1" applyAlignment="1">
      <alignment horizontal="center" vertical="center"/>
    </xf>
    <xf numFmtId="0" fontId="2" fillId="0" borderId="0" xfId="187" applyFont="1" applyAlignment="1">
      <alignment vertical="center" wrapText="1"/>
    </xf>
    <xf numFmtId="3" fontId="2" fillId="0" borderId="0" xfId="187" applyNumberFormat="1" applyFont="1" applyAlignment="1">
      <alignment vertical="center"/>
    </xf>
    <xf numFmtId="0" fontId="6" fillId="0" borderId="6" xfId="187" applyFont="1" applyBorder="1" applyAlignment="1">
      <alignment horizontal="center" vertical="center"/>
    </xf>
    <xf numFmtId="0" fontId="38" fillId="28" borderId="19" xfId="106" applyFont="1" applyFill="1" applyBorder="1" applyAlignment="1">
      <alignment horizontal="center" vertical="center"/>
    </xf>
    <xf numFmtId="0" fontId="22" fillId="28" borderId="0" xfId="106" applyFill="1" applyAlignment="1">
      <alignment horizontal="center" vertical="center"/>
    </xf>
    <xf numFmtId="0" fontId="6" fillId="0" borderId="0" xfId="187" applyFont="1" applyAlignment="1">
      <alignment vertical="center"/>
    </xf>
    <xf numFmtId="0" fontId="6" fillId="0" borderId="0" xfId="187" applyFont="1" applyAlignment="1">
      <alignment horizontal="center" vertical="center"/>
    </xf>
    <xf numFmtId="0" fontId="6" fillId="0" borderId="0" xfId="187" applyFont="1" applyAlignment="1">
      <alignment vertical="center" wrapText="1"/>
    </xf>
    <xf numFmtId="0" fontId="33" fillId="0" borderId="0" xfId="187" quotePrefix="1" applyFont="1" applyAlignment="1">
      <alignment horizontal="left"/>
    </xf>
    <xf numFmtId="0" fontId="6" fillId="0" borderId="0" xfId="187" applyFont="1" applyAlignment="1">
      <alignment horizontal="left" vertical="center"/>
    </xf>
    <xf numFmtId="0" fontId="6" fillId="0" borderId="0" xfId="187" applyFont="1" applyAlignment="1">
      <alignment horizontal="right" vertical="center"/>
    </xf>
    <xf numFmtId="0" fontId="7" fillId="2" borderId="8" xfId="187" applyFont="1" applyFill="1" applyBorder="1" applyAlignment="1">
      <alignment horizontal="center" vertical="center"/>
    </xf>
    <xf numFmtId="0" fontId="6" fillId="0" borderId="8" xfId="187" applyFont="1" applyBorder="1" applyAlignment="1">
      <alignment vertical="center"/>
    </xf>
    <xf numFmtId="0" fontId="6" fillId="0" borderId="8" xfId="187" applyFont="1" applyBorder="1" applyAlignment="1">
      <alignment horizontal="center" vertical="center"/>
    </xf>
    <xf numFmtId="0" fontId="6" fillId="0" borderId="8" xfId="187" applyFont="1" applyBorder="1" applyAlignment="1">
      <alignment vertical="center" wrapText="1"/>
    </xf>
    <xf numFmtId="3" fontId="6" fillId="0" borderId="8" xfId="187" applyNumberFormat="1" applyFont="1" applyBorder="1" applyAlignment="1">
      <alignment vertical="center"/>
    </xf>
    <xf numFmtId="0" fontId="6" fillId="0" borderId="0" xfId="187" applyFont="1"/>
    <xf numFmtId="0" fontId="37" fillId="0" borderId="0" xfId="187" applyFont="1" applyAlignment="1">
      <alignment horizontal="center" vertical="top"/>
    </xf>
    <xf numFmtId="0" fontId="6" fillId="0" borderId="1" xfId="187" applyFont="1" applyBorder="1" applyAlignment="1">
      <alignment horizontal="center" wrapText="1"/>
    </xf>
    <xf numFmtId="0" fontId="6" fillId="0" borderId="3" xfId="187" applyFont="1" applyBorder="1" applyAlignment="1">
      <alignment horizontal="center" vertical="top" wrapText="1"/>
    </xf>
    <xf numFmtId="0" fontId="6" fillId="0" borderId="7" xfId="187" applyFont="1" applyBorder="1" applyAlignment="1">
      <alignment horizontal="center" vertical="center" wrapText="1"/>
    </xf>
    <xf numFmtId="0" fontId="6" fillId="0" borderId="2" xfId="187" applyFont="1" applyBorder="1" applyAlignment="1">
      <alignment horizontal="center" vertical="center" wrapText="1"/>
    </xf>
    <xf numFmtId="0" fontId="6" fillId="29" borderId="8" xfId="187" applyFont="1" applyFill="1" applyBorder="1" applyAlignment="1">
      <alignment horizontal="center" vertical="center"/>
    </xf>
    <xf numFmtId="0" fontId="6" fillId="29" borderId="8" xfId="187" applyFont="1" applyFill="1" applyBorder="1" applyAlignment="1">
      <alignment vertical="center" wrapText="1"/>
    </xf>
    <xf numFmtId="3" fontId="6" fillId="29" borderId="8" xfId="187" applyNumberFormat="1" applyFont="1" applyFill="1" applyBorder="1" applyAlignment="1">
      <alignment vertical="center"/>
    </xf>
    <xf numFmtId="0" fontId="22" fillId="0" borderId="0" xfId="188"/>
    <xf numFmtId="0" fontId="2" fillId="0" borderId="0" xfId="188" applyFont="1" applyAlignment="1">
      <alignment horizontal="center"/>
    </xf>
    <xf numFmtId="0" fontId="2" fillId="0" borderId="0" xfId="188" applyFont="1" applyAlignment="1">
      <alignment wrapText="1"/>
    </xf>
    <xf numFmtId="0" fontId="2" fillId="0" borderId="0" xfId="188" applyFont="1"/>
    <xf numFmtId="0" fontId="2" fillId="0" borderId="0" xfId="188" applyFont="1" applyAlignment="1">
      <alignment horizontal="center" vertical="center"/>
    </xf>
    <xf numFmtId="0" fontId="2" fillId="0" borderId="0" xfId="188" applyFont="1" applyAlignment="1">
      <alignment vertical="center" wrapText="1"/>
    </xf>
    <xf numFmtId="0" fontId="52" fillId="2" borderId="8" xfId="188" applyFont="1" applyFill="1" applyBorder="1" applyAlignment="1">
      <alignment horizontal="center" vertical="center"/>
    </xf>
    <xf numFmtId="3" fontId="22" fillId="0" borderId="0" xfId="188" applyNumberFormat="1" applyAlignment="1">
      <alignment vertical="center"/>
    </xf>
    <xf numFmtId="0" fontId="22" fillId="0" borderId="8" xfId="188" applyBorder="1" applyAlignment="1">
      <alignment vertical="center"/>
    </xf>
    <xf numFmtId="0" fontId="6" fillId="0" borderId="6" xfId="188" applyFont="1" applyBorder="1" applyAlignment="1">
      <alignment horizontal="center" vertical="center"/>
    </xf>
    <xf numFmtId="0" fontId="6" fillId="0" borderId="0" xfId="188" applyFont="1" applyAlignment="1">
      <alignment horizontal="center"/>
    </xf>
    <xf numFmtId="0" fontId="6" fillId="0" borderId="0" xfId="188" applyFont="1" applyAlignment="1">
      <alignment wrapText="1"/>
    </xf>
    <xf numFmtId="0" fontId="6" fillId="0" borderId="0" xfId="188" applyFont="1"/>
    <xf numFmtId="0" fontId="33" fillId="0" borderId="0" xfId="188" quotePrefix="1" applyFont="1" applyAlignment="1">
      <alignment horizontal="left"/>
    </xf>
    <xf numFmtId="0" fontId="6" fillId="0" borderId="0" xfId="188" applyFont="1" applyAlignment="1">
      <alignment horizontal="left"/>
    </xf>
    <xf numFmtId="0" fontId="6" fillId="0" borderId="0" xfId="188" applyFont="1" applyAlignment="1">
      <alignment horizontal="center" vertical="center"/>
    </xf>
    <xf numFmtId="0" fontId="6" fillId="0" borderId="0" xfId="188" applyFont="1" applyAlignment="1">
      <alignment vertical="center" wrapText="1"/>
    </xf>
    <xf numFmtId="0" fontId="6" fillId="0" borderId="0" xfId="188" applyFont="1" applyAlignment="1">
      <alignment horizontal="right"/>
    </xf>
    <xf numFmtId="0" fontId="6" fillId="0" borderId="8" xfId="188" applyFont="1" applyBorder="1" applyAlignment="1">
      <alignment horizontal="center" vertical="center"/>
    </xf>
    <xf numFmtId="0" fontId="6" fillId="0" borderId="8" xfId="188" applyFont="1" applyBorder="1" applyAlignment="1">
      <alignment vertical="center" wrapText="1"/>
    </xf>
    <xf numFmtId="3" fontId="6" fillId="0" borderId="8" xfId="188" applyNumberFormat="1" applyFont="1" applyBorder="1" applyAlignment="1">
      <alignment horizontal="center" vertical="center"/>
    </xf>
    <xf numFmtId="3" fontId="6" fillId="0" borderId="8" xfId="188" applyNumberFormat="1" applyFont="1" applyBorder="1" applyAlignment="1">
      <alignment vertical="center"/>
    </xf>
    <xf numFmtId="0" fontId="6" fillId="0" borderId="0" xfId="188" applyFont="1" applyAlignment="1">
      <alignment horizontal="center" vertical="top" wrapText="1"/>
    </xf>
    <xf numFmtId="0" fontId="37" fillId="0" borderId="0" xfId="188" applyFont="1" applyAlignment="1">
      <alignment horizontal="center" vertical="top"/>
    </xf>
    <xf numFmtId="0" fontId="6" fillId="0" borderId="1" xfId="188" applyFont="1" applyBorder="1" applyAlignment="1">
      <alignment horizontal="center" wrapText="1"/>
    </xf>
    <xf numFmtId="0" fontId="6" fillId="0" borderId="3" xfId="188" applyFont="1" applyBorder="1" applyAlignment="1">
      <alignment horizontal="center" vertical="top" wrapText="1"/>
    </xf>
    <xf numFmtId="0" fontId="6" fillId="0" borderId="7" xfId="188" applyFont="1" applyBorder="1" applyAlignment="1">
      <alignment horizontal="center" wrapText="1"/>
    </xf>
    <xf numFmtId="0" fontId="6" fillId="0" borderId="2" xfId="188" applyFont="1" applyBorder="1" applyAlignment="1">
      <alignment horizontal="center" wrapText="1"/>
    </xf>
    <xf numFmtId="0" fontId="53" fillId="0" borderId="8" xfId="188" applyFont="1" applyBorder="1" applyAlignment="1">
      <alignment horizontal="center" vertical="center"/>
    </xf>
    <xf numFmtId="0" fontId="53" fillId="0" borderId="8" xfId="188" applyFont="1" applyBorder="1" applyAlignment="1">
      <alignment vertical="center" wrapText="1"/>
    </xf>
    <xf numFmtId="3" fontId="53" fillId="0" borderId="8" xfId="188" applyNumberFormat="1" applyFont="1" applyBorder="1" applyAlignment="1">
      <alignment horizontal="center" vertical="center"/>
    </xf>
    <xf numFmtId="3" fontId="53" fillId="0" borderId="8" xfId="188" applyNumberFormat="1" applyFont="1" applyBorder="1" applyAlignment="1">
      <alignment vertical="center"/>
    </xf>
    <xf numFmtId="0" fontId="6" fillId="29" borderId="8" xfId="188" applyFont="1" applyFill="1" applyBorder="1" applyAlignment="1">
      <alignment horizontal="center" vertical="center"/>
    </xf>
    <xf numFmtId="0" fontId="6" fillId="29" borderId="8" xfId="188" applyFont="1" applyFill="1" applyBorder="1" applyAlignment="1">
      <alignment vertical="center" wrapText="1"/>
    </xf>
    <xf numFmtId="3" fontId="6" fillId="29" borderId="8" xfId="188" applyNumberFormat="1" applyFont="1" applyFill="1" applyBorder="1" applyAlignment="1">
      <alignment horizontal="center" vertical="center"/>
    </xf>
    <xf numFmtId="3" fontId="6" fillId="29" borderId="8" xfId="188" applyNumberFormat="1" applyFont="1" applyFill="1" applyBorder="1" applyAlignment="1">
      <alignment vertical="center"/>
    </xf>
    <xf numFmtId="0" fontId="53" fillId="29" borderId="8" xfId="188" applyFont="1" applyFill="1" applyBorder="1" applyAlignment="1">
      <alignment horizontal="center" vertical="center"/>
    </xf>
    <xf numFmtId="0" fontId="53" fillId="29" borderId="8" xfId="188" applyFont="1" applyFill="1" applyBorder="1" applyAlignment="1">
      <alignment vertical="center" wrapText="1"/>
    </xf>
    <xf numFmtId="3" fontId="53" fillId="29" borderId="8" xfId="188" applyNumberFormat="1" applyFont="1" applyFill="1" applyBorder="1" applyAlignment="1">
      <alignment horizontal="center" vertical="center"/>
    </xf>
    <xf numFmtId="3" fontId="53" fillId="29" borderId="8" xfId="188" applyNumberFormat="1" applyFont="1" applyFill="1" applyBorder="1" applyAlignment="1">
      <alignment vertical="center"/>
    </xf>
    <xf numFmtId="0" fontId="2" fillId="0" borderId="0" xfId="188" applyFont="1" applyAlignment="1">
      <alignment vertical="center"/>
    </xf>
    <xf numFmtId="0" fontId="54" fillId="0" borderId="0" xfId="188" applyFont="1" applyAlignment="1">
      <alignment horizontal="center" vertical="center"/>
    </xf>
    <xf numFmtId="0" fontId="2" fillId="0" borderId="8" xfId="188" applyFont="1" applyBorder="1" applyAlignment="1">
      <alignment vertical="center"/>
    </xf>
    <xf numFmtId="3" fontId="2" fillId="0" borderId="0" xfId="188" applyNumberFormat="1" applyFont="1" applyAlignment="1">
      <alignment vertical="center"/>
    </xf>
    <xf numFmtId="0" fontId="6" fillId="0" borderId="0" xfId="188" applyFont="1" applyAlignment="1">
      <alignment vertical="center"/>
    </xf>
    <xf numFmtId="0" fontId="6" fillId="0" borderId="0" xfId="188" applyFont="1" applyAlignment="1">
      <alignment horizontal="left" vertical="center"/>
    </xf>
    <xf numFmtId="0" fontId="6" fillId="0" borderId="0" xfId="188" applyFont="1" applyAlignment="1">
      <alignment horizontal="right" vertical="center"/>
    </xf>
    <xf numFmtId="0" fontId="6" fillId="0" borderId="7" xfId="188" applyFont="1" applyBorder="1" applyAlignment="1">
      <alignment horizontal="center" vertical="center" wrapText="1"/>
    </xf>
    <xf numFmtId="0" fontId="6" fillId="0" borderId="2" xfId="188" applyFont="1" applyBorder="1" applyAlignment="1">
      <alignment horizontal="center" vertical="center" wrapText="1"/>
    </xf>
    <xf numFmtId="0" fontId="6" fillId="0" borderId="2" xfId="188" applyFont="1" applyBorder="1" applyAlignment="1">
      <alignment horizontal="center" vertical="top" wrapText="1"/>
    </xf>
    <xf numFmtId="0" fontId="6" fillId="0" borderId="8" xfId="188" applyFont="1" applyBorder="1" applyAlignment="1">
      <alignment horizontal="center" vertical="center" wrapText="1"/>
    </xf>
    <xf numFmtId="0" fontId="6" fillId="0" borderId="8" xfId="188" applyFont="1" applyBorder="1" applyAlignment="1">
      <alignment horizontal="left" vertical="center" wrapText="1"/>
    </xf>
    <xf numFmtId="0" fontId="6" fillId="0" borderId="20" xfId="188" applyFont="1" applyBorder="1" applyAlignment="1">
      <alignment horizontal="center" vertical="center"/>
    </xf>
    <xf numFmtId="0" fontId="22" fillId="0" borderId="0" xfId="188" applyAlignment="1">
      <alignment horizontal="center"/>
    </xf>
    <xf numFmtId="0" fontId="22" fillId="0" borderId="0" xfId="188" applyAlignment="1">
      <alignment wrapText="1"/>
    </xf>
    <xf numFmtId="0" fontId="6" fillId="0" borderId="8" xfId="188" applyFont="1" applyBorder="1" applyAlignment="1">
      <alignment horizontal="center" vertical="top" wrapText="1"/>
    </xf>
    <xf numFmtId="3" fontId="56" fillId="0" borderId="0" xfId="188" applyNumberFormat="1" applyFont="1" applyAlignment="1">
      <alignment vertical="center"/>
    </xf>
    <xf numFmtId="0" fontId="6" fillId="0" borderId="4" xfId="188" applyFont="1" applyBorder="1" applyAlignment="1">
      <alignment horizontal="center" wrapText="1"/>
    </xf>
    <xf numFmtId="0" fontId="6" fillId="0" borderId="5" xfId="188" applyFont="1" applyBorder="1" applyAlignment="1">
      <alignment horizontal="center" vertical="top" wrapText="1"/>
    </xf>
    <xf numFmtId="0" fontId="51" fillId="2" borderId="8" xfId="188" applyFont="1" applyFill="1" applyBorder="1" applyAlignment="1">
      <alignment horizontal="center" vertical="center"/>
    </xf>
    <xf numFmtId="0" fontId="7" fillId="0" borderId="0" xfId="188" applyFont="1" applyAlignment="1">
      <alignment horizontal="center"/>
    </xf>
    <xf numFmtId="0" fontId="6" fillId="0" borderId="25" xfId="188" applyFont="1" applyBorder="1" applyAlignment="1">
      <alignment horizontal="center" vertical="top" wrapText="1"/>
    </xf>
    <xf numFmtId="3" fontId="6" fillId="0" borderId="0" xfId="188" applyNumberFormat="1" applyFont="1" applyAlignment="1">
      <alignment vertical="center"/>
    </xf>
    <xf numFmtId="0" fontId="6" fillId="0" borderId="0" xfId="188" applyFont="1" applyAlignment="1">
      <alignment horizontal="left" vertical="top" wrapText="1"/>
    </xf>
    <xf numFmtId="3" fontId="6" fillId="0" borderId="8" xfId="188" applyNumberFormat="1" applyFont="1" applyBorder="1" applyAlignment="1">
      <alignment horizontal="center" vertical="center" wrapText="1"/>
    </xf>
    <xf numFmtId="0" fontId="56" fillId="0" borderId="0" xfId="188" applyFont="1" applyAlignment="1">
      <alignment vertical="center"/>
    </xf>
    <xf numFmtId="4" fontId="2" fillId="0" borderId="0" xfId="1" applyNumberFormat="1"/>
    <xf numFmtId="49" fontId="6" fillId="0" borderId="8" xfId="188" applyNumberFormat="1" applyFont="1" applyBorder="1" applyAlignment="1">
      <alignment horizontal="center" vertical="center"/>
    </xf>
    <xf numFmtId="0" fontId="57" fillId="28" borderId="8" xfId="106" applyFont="1" applyFill="1" applyBorder="1" applyAlignment="1">
      <alignment vertical="center" wrapText="1"/>
    </xf>
    <xf numFmtId="0" fontId="6" fillId="28" borderId="8" xfId="184" applyFill="1" applyBorder="1" applyAlignment="1">
      <alignment vertical="center" wrapText="1"/>
    </xf>
    <xf numFmtId="3" fontId="6" fillId="28" borderId="8" xfId="106" applyNumberFormat="1" applyFont="1" applyFill="1" applyBorder="1" applyAlignment="1">
      <alignment horizontal="right" vertical="center"/>
    </xf>
    <xf numFmtId="0" fontId="58" fillId="28" borderId="8" xfId="106" applyFont="1" applyFill="1" applyBorder="1" applyAlignment="1">
      <alignment vertical="center" wrapText="1"/>
    </xf>
    <xf numFmtId="0" fontId="6" fillId="28" borderId="8" xfId="106" applyFont="1" applyFill="1" applyBorder="1" applyAlignment="1">
      <alignment horizontal="left" wrapText="1"/>
    </xf>
    <xf numFmtId="0" fontId="6" fillId="28" borderId="8" xfId="106" applyFont="1" applyFill="1" applyBorder="1" applyAlignment="1">
      <alignment horizontal="left"/>
    </xf>
    <xf numFmtId="3" fontId="6" fillId="28" borderId="8" xfId="106" applyNumberFormat="1" applyFont="1" applyFill="1" applyBorder="1" applyAlignment="1">
      <alignment horizontal="right" vertical="top"/>
    </xf>
    <xf numFmtId="4" fontId="58" fillId="28" borderId="8" xfId="106" applyNumberFormat="1" applyFont="1" applyFill="1" applyBorder="1" applyAlignment="1">
      <alignment horizontal="right" vertical="center"/>
    </xf>
    <xf numFmtId="0" fontId="6" fillId="28" borderId="8" xfId="106" applyFont="1" applyFill="1" applyBorder="1" applyAlignment="1">
      <alignment horizontal="left" vertical="center" wrapText="1"/>
    </xf>
    <xf numFmtId="3" fontId="2" fillId="0" borderId="0" xfId="1" applyNumberFormat="1"/>
    <xf numFmtId="3" fontId="59" fillId="0" borderId="0" xfId="1" applyNumberFormat="1" applyFont="1"/>
    <xf numFmtId="3" fontId="56" fillId="0" borderId="0" xfId="187" applyNumberFormat="1" applyFont="1" applyAlignment="1">
      <alignment vertical="center"/>
    </xf>
    <xf numFmtId="0" fontId="36" fillId="0" borderId="0" xfId="1" applyFont="1" applyAlignment="1">
      <alignment horizontal="center"/>
    </xf>
    <xf numFmtId="0" fontId="6" fillId="0" borderId="0" xfId="1" applyFont="1" applyAlignment="1">
      <alignment horizontal="left" vertical="top" wrapText="1"/>
    </xf>
    <xf numFmtId="0" fontId="6" fillId="0" borderId="6" xfId="1" applyFont="1" applyBorder="1" applyAlignment="1">
      <alignment horizontal="center" vertical="center"/>
    </xf>
    <xf numFmtId="0" fontId="37" fillId="0" borderId="0" xfId="1" applyFont="1" applyAlignment="1">
      <alignment horizontal="center" vertical="top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7" fillId="25" borderId="8" xfId="1" applyFont="1" applyFill="1" applyBorder="1" applyAlignment="1" applyProtection="1">
      <alignment horizontal="center" vertical="center" wrapText="1"/>
      <protection locked="0"/>
    </xf>
    <xf numFmtId="0" fontId="6" fillId="25" borderId="8" xfId="1" applyFont="1" applyFill="1" applyBorder="1" applyAlignment="1" applyProtection="1">
      <alignment vertical="center" wrapText="1"/>
      <protection locked="0"/>
    </xf>
    <xf numFmtId="0" fontId="39" fillId="28" borderId="8" xfId="106" applyFont="1" applyFill="1" applyBorder="1" applyAlignment="1">
      <alignment horizontal="center" vertical="center"/>
    </xf>
    <xf numFmtId="0" fontId="38" fillId="28" borderId="8" xfId="106" applyFont="1" applyFill="1" applyBorder="1" applyAlignment="1">
      <alignment horizontal="center" vertical="center"/>
    </xf>
    <xf numFmtId="0" fontId="39" fillId="28" borderId="0" xfId="106" applyFont="1" applyFill="1" applyAlignment="1">
      <alignment horizontal="center" vertical="center" wrapText="1"/>
    </xf>
    <xf numFmtId="0" fontId="38" fillId="28" borderId="0" xfId="106" applyFont="1" applyFill="1" applyAlignment="1">
      <alignment horizontal="center" vertical="center"/>
    </xf>
    <xf numFmtId="0" fontId="38" fillId="28" borderId="6" xfId="106" applyFont="1" applyFill="1" applyBorder="1" applyAlignment="1">
      <alignment horizontal="center" vertical="center"/>
    </xf>
    <xf numFmtId="0" fontId="38" fillId="0" borderId="8" xfId="106" applyFont="1" applyBorder="1" applyAlignment="1">
      <alignment horizontal="center" vertical="center"/>
    </xf>
    <xf numFmtId="0" fontId="39" fillId="30" borderId="8" xfId="106" applyFont="1" applyFill="1" applyBorder="1" applyAlignment="1">
      <alignment horizontal="center"/>
    </xf>
    <xf numFmtId="0" fontId="38" fillId="25" borderId="8" xfId="106" applyFont="1" applyFill="1" applyBorder="1" applyAlignment="1">
      <alignment horizontal="center" vertical="center"/>
    </xf>
    <xf numFmtId="0" fontId="42" fillId="28" borderId="8" xfId="106" applyFont="1" applyFill="1" applyBorder="1" applyAlignment="1">
      <alignment horizontal="center" vertical="center"/>
    </xf>
    <xf numFmtId="0" fontId="38" fillId="29" borderId="8" xfId="106" applyFont="1" applyFill="1" applyBorder="1" applyAlignment="1">
      <alignment horizontal="center" vertical="center"/>
    </xf>
    <xf numFmtId="0" fontId="38" fillId="0" borderId="0" xfId="1" applyFont="1" applyAlignment="1">
      <alignment horizontal="left" vertical="top" wrapText="1"/>
    </xf>
    <xf numFmtId="0" fontId="38" fillId="0" borderId="6" xfId="1" applyFont="1" applyBorder="1" applyAlignment="1">
      <alignment horizontal="center" vertical="center"/>
    </xf>
    <xf numFmtId="0" fontId="49" fillId="0" borderId="0" xfId="1" applyFont="1" applyAlignment="1">
      <alignment horizontal="center" vertical="top"/>
    </xf>
    <xf numFmtId="0" fontId="37" fillId="0" borderId="0" xfId="187" applyFont="1" applyAlignment="1">
      <alignment horizontal="center" vertical="top"/>
    </xf>
    <xf numFmtId="0" fontId="36" fillId="0" borderId="0" xfId="187" applyFont="1" applyAlignment="1">
      <alignment horizontal="center" vertical="center"/>
    </xf>
    <xf numFmtId="0" fontId="6" fillId="0" borderId="4" xfId="187" applyFont="1" applyBorder="1" applyAlignment="1">
      <alignment horizontal="center" vertical="center" wrapText="1"/>
    </xf>
    <xf numFmtId="0" fontId="6" fillId="0" borderId="5" xfId="187" applyFont="1" applyBorder="1" applyAlignment="1">
      <alignment horizontal="center" vertical="center" wrapText="1"/>
    </xf>
    <xf numFmtId="0" fontId="7" fillId="25" borderId="8" xfId="187" applyFont="1" applyFill="1" applyBorder="1" applyAlignment="1">
      <alignment horizontal="center" vertical="center"/>
    </xf>
    <xf numFmtId="0" fontId="6" fillId="25" borderId="8" xfId="187" applyFont="1" applyFill="1" applyBorder="1" applyAlignment="1">
      <alignment vertical="center"/>
    </xf>
    <xf numFmtId="0" fontId="7" fillId="25" borderId="8" xfId="188" applyFont="1" applyFill="1" applyBorder="1" applyAlignment="1">
      <alignment horizontal="center" vertical="center"/>
    </xf>
    <xf numFmtId="0" fontId="6" fillId="25" borderId="8" xfId="188" applyFont="1" applyFill="1" applyBorder="1" applyAlignment="1">
      <alignment vertical="center"/>
    </xf>
    <xf numFmtId="0" fontId="37" fillId="0" borderId="0" xfId="188" applyFont="1" applyAlignment="1">
      <alignment horizontal="center" vertical="top"/>
    </xf>
    <xf numFmtId="0" fontId="36" fillId="0" borderId="0" xfId="188" applyFont="1" applyAlignment="1">
      <alignment horizontal="center"/>
    </xf>
    <xf numFmtId="0" fontId="6" fillId="0" borderId="4" xfId="188" applyFont="1" applyBorder="1" applyAlignment="1">
      <alignment horizontal="center" vertical="center" wrapText="1"/>
    </xf>
    <xf numFmtId="0" fontId="6" fillId="0" borderId="5" xfId="188" applyFont="1" applyBorder="1" applyAlignment="1">
      <alignment horizontal="center" vertical="center" wrapText="1"/>
    </xf>
    <xf numFmtId="0" fontId="36" fillId="0" borderId="0" xfId="188" applyFont="1" applyAlignment="1">
      <alignment horizontal="center" wrapText="1"/>
    </xf>
    <xf numFmtId="0" fontId="6" fillId="0" borderId="0" xfId="188" applyFont="1" applyAlignment="1">
      <alignment horizontal="left" vertical="top" wrapText="1"/>
    </xf>
    <xf numFmtId="0" fontId="6" fillId="0" borderId="6" xfId="188" applyFont="1" applyBorder="1" applyAlignment="1">
      <alignment horizontal="center" vertical="center"/>
    </xf>
    <xf numFmtId="0" fontId="36" fillId="0" borderId="0" xfId="188" applyFont="1" applyAlignment="1">
      <alignment horizontal="center" vertical="center"/>
    </xf>
    <xf numFmtId="0" fontId="6" fillId="0" borderId="0" xfId="188" applyFont="1" applyAlignment="1">
      <alignment horizontal="left" vertical="center"/>
    </xf>
    <xf numFmtId="0" fontId="55" fillId="0" borderId="0" xfId="188" applyFont="1" applyAlignment="1">
      <alignment horizontal="center" vertical="center"/>
    </xf>
    <xf numFmtId="0" fontId="6" fillId="0" borderId="8" xfId="188" applyFont="1" applyBorder="1" applyAlignment="1">
      <alignment horizontal="center" vertical="center" wrapText="1"/>
    </xf>
    <xf numFmtId="0" fontId="36" fillId="0" borderId="0" xfId="188" applyFont="1" applyAlignment="1">
      <alignment horizontal="center" vertical="center" wrapText="1"/>
    </xf>
    <xf numFmtId="0" fontId="6" fillId="0" borderId="8" xfId="188" applyFont="1" applyBorder="1" applyAlignment="1">
      <alignment horizontal="center" vertical="center"/>
    </xf>
    <xf numFmtId="0" fontId="6" fillId="0" borderId="7" xfId="188" applyFont="1" applyBorder="1" applyAlignment="1">
      <alignment horizontal="center" vertical="center" wrapText="1"/>
    </xf>
    <xf numFmtId="0" fontId="6" fillId="0" borderId="21" xfId="188" applyFont="1" applyBorder="1" applyAlignment="1">
      <alignment horizontal="center" vertical="center" wrapText="1"/>
    </xf>
    <xf numFmtId="0" fontId="6" fillId="0" borderId="23" xfId="188" applyFont="1" applyBorder="1" applyAlignment="1">
      <alignment horizontal="center" vertical="center" wrapText="1"/>
    </xf>
    <xf numFmtId="0" fontId="6" fillId="0" borderId="22" xfId="188" applyFont="1" applyBorder="1" applyAlignment="1">
      <alignment horizontal="center" vertical="center" wrapText="1"/>
    </xf>
    <xf numFmtId="0" fontId="6" fillId="0" borderId="24" xfId="188" applyFont="1" applyBorder="1" applyAlignment="1">
      <alignment horizontal="center" vertical="center" wrapText="1"/>
    </xf>
    <xf numFmtId="0" fontId="7" fillId="25" borderId="26" xfId="188" applyFont="1" applyFill="1" applyBorder="1" applyAlignment="1">
      <alignment horizontal="center" vertical="center"/>
    </xf>
    <xf numFmtId="0" fontId="7" fillId="25" borderId="20" xfId="188" applyFont="1" applyFill="1" applyBorder="1" applyAlignment="1">
      <alignment horizontal="center" vertical="center"/>
    </xf>
    <xf numFmtId="0" fontId="7" fillId="25" borderId="27" xfId="188" applyFont="1" applyFill="1" applyBorder="1" applyAlignment="1">
      <alignment horizontal="center" vertical="center"/>
    </xf>
    <xf numFmtId="0" fontId="7" fillId="25" borderId="8" xfId="188" applyFont="1" applyFill="1" applyBorder="1" applyAlignment="1">
      <alignment vertical="center"/>
    </xf>
  </cellXfs>
  <cellStyles count="189">
    <cellStyle name="20% - Акцент1" xfId="40" xr:uid="{00000000-0005-0000-0000-000000000000}"/>
    <cellStyle name="20% - Акцент2" xfId="41" xr:uid="{00000000-0005-0000-0000-000001000000}"/>
    <cellStyle name="20% - Акцент3" xfId="42" xr:uid="{00000000-0005-0000-0000-000002000000}"/>
    <cellStyle name="20% - Акцент4" xfId="43" xr:uid="{00000000-0005-0000-0000-000003000000}"/>
    <cellStyle name="20% - Акцент5" xfId="44" xr:uid="{00000000-0005-0000-0000-000004000000}"/>
    <cellStyle name="20% - Акцент6" xfId="45" xr:uid="{00000000-0005-0000-0000-000005000000}"/>
    <cellStyle name="40% - Акцент1" xfId="46" xr:uid="{00000000-0005-0000-0000-000006000000}"/>
    <cellStyle name="40% - Акцент2" xfId="47" xr:uid="{00000000-0005-0000-0000-000007000000}"/>
    <cellStyle name="40% - Акцент3" xfId="48" xr:uid="{00000000-0005-0000-0000-000008000000}"/>
    <cellStyle name="40% - Акцент4" xfId="49" xr:uid="{00000000-0005-0000-0000-000009000000}"/>
    <cellStyle name="40% - Акцент5" xfId="50" xr:uid="{00000000-0005-0000-0000-00000A000000}"/>
    <cellStyle name="40% - Акцент6" xfId="51" xr:uid="{00000000-0005-0000-0000-00000B000000}"/>
    <cellStyle name="60% - Акцент1" xfId="52" xr:uid="{00000000-0005-0000-0000-00000C000000}"/>
    <cellStyle name="60% - Акцент2" xfId="53" xr:uid="{00000000-0005-0000-0000-00000D000000}"/>
    <cellStyle name="60% - Акцент3" xfId="54" xr:uid="{00000000-0005-0000-0000-00000E000000}"/>
    <cellStyle name="60% - Акцент4" xfId="55" xr:uid="{00000000-0005-0000-0000-00000F000000}"/>
    <cellStyle name="60% - Акцент5" xfId="56" xr:uid="{00000000-0005-0000-0000-000010000000}"/>
    <cellStyle name="60% - Акцент6" xfId="57" xr:uid="{00000000-0005-0000-0000-000011000000}"/>
    <cellStyle name="Excel Built-in Normal" xfId="95" xr:uid="{00000000-0005-0000-0000-000012000000}"/>
    <cellStyle name="Excel Built-in Normal 2" xfId="111" xr:uid="{00000000-0005-0000-0000-000013000000}"/>
    <cellStyle name="Excel Built-in Обычный_УКБ до бюджету 2016р ост" xfId="78" xr:uid="{00000000-0005-0000-0000-000014000000}"/>
    <cellStyle name="Normal_meresha_07" xfId="2" xr:uid="{00000000-0005-0000-0000-000015000000}"/>
    <cellStyle name="TableStyleLight1" xfId="124" xr:uid="{00000000-0005-0000-0000-000016000000}"/>
    <cellStyle name="TableStyleLight1 2" xfId="166" xr:uid="{00000000-0005-0000-0000-000017000000}"/>
    <cellStyle name="Акцент1" xfId="58" xr:uid="{00000000-0005-0000-0000-000018000000}"/>
    <cellStyle name="Акцент2" xfId="59" xr:uid="{00000000-0005-0000-0000-000019000000}"/>
    <cellStyle name="Акцент3" xfId="60" xr:uid="{00000000-0005-0000-0000-00001A000000}"/>
    <cellStyle name="Акцент4" xfId="61" xr:uid="{00000000-0005-0000-0000-00001B000000}"/>
    <cellStyle name="Акцент5" xfId="62" xr:uid="{00000000-0005-0000-0000-00001C000000}"/>
    <cellStyle name="Акцент6" xfId="63" xr:uid="{00000000-0005-0000-0000-00001D000000}"/>
    <cellStyle name="Ввід 2" xfId="173" xr:uid="{00000000-0005-0000-0000-00001E000000}"/>
    <cellStyle name="Ввід 3" xfId="96" xr:uid="{00000000-0005-0000-0000-00001F000000}"/>
    <cellStyle name="Ввід 4" xfId="3" xr:uid="{00000000-0005-0000-0000-000020000000}"/>
    <cellStyle name="Ввод " xfId="64" xr:uid="{00000000-0005-0000-0000-000021000000}"/>
    <cellStyle name="Вывод" xfId="65" xr:uid="{00000000-0005-0000-0000-000022000000}"/>
    <cellStyle name="Вычисление" xfId="66" xr:uid="{00000000-0005-0000-0000-000023000000}"/>
    <cellStyle name="Гіперпосилання 2" xfId="67" xr:uid="{00000000-0005-0000-0000-000024000000}"/>
    <cellStyle name="Добре" xfId="4" xr:uid="{00000000-0005-0000-0000-000025000000}"/>
    <cellStyle name="Заголовок 1 2" xfId="97" xr:uid="{00000000-0005-0000-0000-000026000000}"/>
    <cellStyle name="Заголовок 1 3" xfId="5" xr:uid="{00000000-0005-0000-0000-000027000000}"/>
    <cellStyle name="Заголовок 2 2" xfId="98" xr:uid="{00000000-0005-0000-0000-000028000000}"/>
    <cellStyle name="Заголовок 2 3" xfId="6" xr:uid="{00000000-0005-0000-0000-000029000000}"/>
    <cellStyle name="Заголовок 3 2" xfId="99" xr:uid="{00000000-0005-0000-0000-00002A000000}"/>
    <cellStyle name="Заголовок 3 3" xfId="7" xr:uid="{00000000-0005-0000-0000-00002B000000}"/>
    <cellStyle name="Заголовок 4 2" xfId="100" xr:uid="{00000000-0005-0000-0000-00002C000000}"/>
    <cellStyle name="Заголовок 4 3" xfId="8" xr:uid="{00000000-0005-0000-0000-00002D000000}"/>
    <cellStyle name="Звичайний" xfId="0" builtinId="0"/>
    <cellStyle name="Звичайний 10" xfId="9" xr:uid="{00000000-0005-0000-0000-00002F000000}"/>
    <cellStyle name="Звичайний 11" xfId="10" xr:uid="{00000000-0005-0000-0000-000030000000}"/>
    <cellStyle name="Звичайний 12" xfId="11" xr:uid="{00000000-0005-0000-0000-000031000000}"/>
    <cellStyle name="Звичайний 13" xfId="12" xr:uid="{00000000-0005-0000-0000-000032000000}"/>
    <cellStyle name="Звичайний 14" xfId="13" xr:uid="{00000000-0005-0000-0000-000033000000}"/>
    <cellStyle name="Звичайний 15" xfId="14" xr:uid="{00000000-0005-0000-0000-000034000000}"/>
    <cellStyle name="Звичайний 16" xfId="15" xr:uid="{00000000-0005-0000-0000-000035000000}"/>
    <cellStyle name="Звичайний 17" xfId="16" xr:uid="{00000000-0005-0000-0000-000036000000}"/>
    <cellStyle name="Звичайний 18" xfId="17" xr:uid="{00000000-0005-0000-0000-000037000000}"/>
    <cellStyle name="Звичайний 19" xfId="18" xr:uid="{00000000-0005-0000-0000-000038000000}"/>
    <cellStyle name="Звичайний 2" xfId="19" xr:uid="{00000000-0005-0000-0000-000039000000}"/>
    <cellStyle name="Звичайний 2 2" xfId="20" xr:uid="{00000000-0005-0000-0000-00003A000000}"/>
    <cellStyle name="Звичайний 2 2 2" xfId="82" xr:uid="{00000000-0005-0000-0000-00003B000000}"/>
    <cellStyle name="Звичайний 2 3" xfId="87" xr:uid="{00000000-0005-0000-0000-00003C000000}"/>
    <cellStyle name="Звичайний 2 4" xfId="187" xr:uid="{00000000-0005-0000-0000-00003D000000}"/>
    <cellStyle name="Звичайний 2 5" xfId="188" xr:uid="{00000000-0005-0000-0000-00003E000000}"/>
    <cellStyle name="Звичайний 20" xfId="21" xr:uid="{00000000-0005-0000-0000-00003F000000}"/>
    <cellStyle name="Звичайний 21" xfId="80" xr:uid="{00000000-0005-0000-0000-000040000000}"/>
    <cellStyle name="Звичайний 21 2" xfId="86" xr:uid="{00000000-0005-0000-0000-000041000000}"/>
    <cellStyle name="Звичайний 21 2 2" xfId="89" xr:uid="{00000000-0005-0000-0000-000042000000}"/>
    <cellStyle name="Звичайний 21 2 2 2" xfId="174" xr:uid="{00000000-0005-0000-0000-000043000000}"/>
    <cellStyle name="Звичайний 21 2 3" xfId="91" xr:uid="{00000000-0005-0000-0000-000044000000}"/>
    <cellStyle name="Звичайний 21 2 3 2" xfId="93" xr:uid="{00000000-0005-0000-0000-000045000000}"/>
    <cellStyle name="Звичайний 21 2 3 2 2" xfId="175" xr:uid="{00000000-0005-0000-0000-000046000000}"/>
    <cellStyle name="Звичайний 21 2 3 2 3" xfId="171" xr:uid="{00000000-0005-0000-0000-000047000000}"/>
    <cellStyle name="Звичайний 21 2 3 2 3 2 2 2" xfId="183" xr:uid="{00000000-0005-0000-0000-000048000000}"/>
    <cellStyle name="Звичайний 21 2 4" xfId="153" xr:uid="{00000000-0005-0000-0000-000049000000}"/>
    <cellStyle name="Звичайний 21 3" xfId="106" xr:uid="{00000000-0005-0000-0000-00004A000000}"/>
    <cellStyle name="Звичайний 22" xfId="107" xr:uid="{00000000-0005-0000-0000-00004B000000}"/>
    <cellStyle name="Звичайний 22 2" xfId="133" xr:uid="{00000000-0005-0000-0000-00004C000000}"/>
    <cellStyle name="Звичайний 23" xfId="108" xr:uid="{00000000-0005-0000-0000-00004D000000}"/>
    <cellStyle name="Звичайний 23 2" xfId="134" xr:uid="{00000000-0005-0000-0000-00004E000000}"/>
    <cellStyle name="Звичайний 24" xfId="109" xr:uid="{00000000-0005-0000-0000-00004F000000}"/>
    <cellStyle name="Звичайний 24 2" xfId="135" xr:uid="{00000000-0005-0000-0000-000050000000}"/>
    <cellStyle name="Звичайний 25" xfId="110" xr:uid="{00000000-0005-0000-0000-000051000000}"/>
    <cellStyle name="Звичайний 26" xfId="120" xr:uid="{00000000-0005-0000-0000-000052000000}"/>
    <cellStyle name="Звичайний 27" xfId="125" xr:uid="{00000000-0005-0000-0000-000053000000}"/>
    <cellStyle name="Звичайний 27 2" xfId="138" xr:uid="{00000000-0005-0000-0000-000054000000}"/>
    <cellStyle name="Звичайний 27 2 3" xfId="144" xr:uid="{00000000-0005-0000-0000-000055000000}"/>
    <cellStyle name="Звичайний 27 2 3 2" xfId="145" xr:uid="{00000000-0005-0000-0000-000056000000}"/>
    <cellStyle name="Звичайний 27 2 3 2 2" xfId="155" xr:uid="{00000000-0005-0000-0000-000057000000}"/>
    <cellStyle name="Звичайний 27 2 3 2 2 2" xfId="170" xr:uid="{00000000-0005-0000-0000-000058000000}"/>
    <cellStyle name="Звичайний 27 3" xfId="122" xr:uid="{00000000-0005-0000-0000-000059000000}"/>
    <cellStyle name="Звичайний 27 3 2" xfId="81" xr:uid="{00000000-0005-0000-0000-00005A000000}"/>
    <cellStyle name="Звичайний 27 3 2 2" xfId="137" xr:uid="{00000000-0005-0000-0000-00005B000000}"/>
    <cellStyle name="Звичайний 27 3 2 3" xfId="149" xr:uid="{00000000-0005-0000-0000-00005C000000}"/>
    <cellStyle name="Звичайний 27 3 2 4" xfId="158" xr:uid="{00000000-0005-0000-0000-00005D000000}"/>
    <cellStyle name="Звичайний 27 3 2 4 2" xfId="163" xr:uid="{00000000-0005-0000-0000-00005E000000}"/>
    <cellStyle name="Звичайний 27 3 2 5" xfId="123" xr:uid="{00000000-0005-0000-0000-00005F000000}"/>
    <cellStyle name="Звичайний 27 3 3" xfId="136" xr:uid="{00000000-0005-0000-0000-000060000000}"/>
    <cellStyle name="Звичайний 27 3 3 2" xfId="128" xr:uid="{00000000-0005-0000-0000-000061000000}"/>
    <cellStyle name="Звичайний 27 3 3 2 2" xfId="140" xr:uid="{00000000-0005-0000-0000-000062000000}"/>
    <cellStyle name="Звичайний 27 3 3 2 3" xfId="148" xr:uid="{00000000-0005-0000-0000-000063000000}"/>
    <cellStyle name="Звичайний 27 4 2" xfId="157" xr:uid="{00000000-0005-0000-0000-000064000000}"/>
    <cellStyle name="Звичайний 27 4 2 2" xfId="162" xr:uid="{00000000-0005-0000-0000-000065000000}"/>
    <cellStyle name="Звичайний 27 4 2 2 2" xfId="168" xr:uid="{00000000-0005-0000-0000-000066000000}"/>
    <cellStyle name="Звичайний 27 5" xfId="156" xr:uid="{00000000-0005-0000-0000-000067000000}"/>
    <cellStyle name="Звичайний 27 5 2" xfId="161" xr:uid="{00000000-0005-0000-0000-000068000000}"/>
    <cellStyle name="Звичайний 27 5 2 2" xfId="167" xr:uid="{00000000-0005-0000-0000-000069000000}"/>
    <cellStyle name="Звичайний 28" xfId="129" xr:uid="{00000000-0005-0000-0000-00006A000000}"/>
    <cellStyle name="Звичайний 28 2" xfId="141" xr:uid="{00000000-0005-0000-0000-00006B000000}"/>
    <cellStyle name="Звичайний 28 3" xfId="147" xr:uid="{00000000-0005-0000-0000-00006C000000}"/>
    <cellStyle name="Звичайний 29" xfId="132" xr:uid="{00000000-0005-0000-0000-00006D000000}"/>
    <cellStyle name="Звичайний 29 2" xfId="146" xr:uid="{00000000-0005-0000-0000-00006E000000}"/>
    <cellStyle name="Звичайний 29 2 2" xfId="159" xr:uid="{00000000-0005-0000-0000-00006F000000}"/>
    <cellStyle name="Звичайний 29 2 2 2" xfId="169" xr:uid="{00000000-0005-0000-0000-000070000000}"/>
    <cellStyle name="Звичайний 3" xfId="1" xr:uid="{00000000-0005-0000-0000-000071000000}"/>
    <cellStyle name="Звичайний 3 2" xfId="22" xr:uid="{00000000-0005-0000-0000-000072000000}"/>
    <cellStyle name="Звичайний 3 2 2" xfId="83" xr:uid="{00000000-0005-0000-0000-000073000000}"/>
    <cellStyle name="Звичайний 30" xfId="151" xr:uid="{00000000-0005-0000-0000-000074000000}"/>
    <cellStyle name="Звичайний 30 2" xfId="88" xr:uid="{00000000-0005-0000-0000-000075000000}"/>
    <cellStyle name="Звичайний 30 2 2" xfId="90" xr:uid="{00000000-0005-0000-0000-000076000000}"/>
    <cellStyle name="Звичайний 30 2 3" xfId="92" xr:uid="{00000000-0005-0000-0000-000077000000}"/>
    <cellStyle name="Звичайний 30 2 3 2" xfId="94" xr:uid="{00000000-0005-0000-0000-000078000000}"/>
    <cellStyle name="Звичайний 31" xfId="154" xr:uid="{00000000-0005-0000-0000-000079000000}"/>
    <cellStyle name="Звичайний 31 2" xfId="164" xr:uid="{00000000-0005-0000-0000-00007A000000}"/>
    <cellStyle name="Звичайний 31 2 2" xfId="165" xr:uid="{00000000-0005-0000-0000-00007B000000}"/>
    <cellStyle name="Звичайний 32" xfId="127" xr:uid="{00000000-0005-0000-0000-00007C000000}"/>
    <cellStyle name="Звичайний 32 2" xfId="130" xr:uid="{00000000-0005-0000-0000-00007D000000}"/>
    <cellStyle name="Звичайний 32 2 2" xfId="131" xr:uid="{00000000-0005-0000-0000-00007E000000}"/>
    <cellStyle name="Звичайний 32 2 2 2" xfId="143" xr:uid="{00000000-0005-0000-0000-00007F000000}"/>
    <cellStyle name="Звичайний 32 2 2 3" xfId="150" xr:uid="{00000000-0005-0000-0000-000080000000}"/>
    <cellStyle name="Звичайний 32 2 2 4" xfId="152" xr:uid="{00000000-0005-0000-0000-000081000000}"/>
    <cellStyle name="Звичайний 32 2 3" xfId="142" xr:uid="{00000000-0005-0000-0000-000082000000}"/>
    <cellStyle name="Звичайний 32 3" xfId="139" xr:uid="{00000000-0005-0000-0000-000083000000}"/>
    <cellStyle name="Звичайний 33" xfId="172" xr:uid="{00000000-0005-0000-0000-000084000000}"/>
    <cellStyle name="Звичайний 4" xfId="23" xr:uid="{00000000-0005-0000-0000-000085000000}"/>
    <cellStyle name="Звичайний 4 2" xfId="24" xr:uid="{00000000-0005-0000-0000-000086000000}"/>
    <cellStyle name="Звичайний 4 2 2" xfId="84" xr:uid="{00000000-0005-0000-0000-000087000000}"/>
    <cellStyle name="Звичайний 4 3" xfId="160" xr:uid="{00000000-0005-0000-0000-000088000000}"/>
    <cellStyle name="Звичайний 5" xfId="25" xr:uid="{00000000-0005-0000-0000-000089000000}"/>
    <cellStyle name="Звичайний 6" xfId="26" xr:uid="{00000000-0005-0000-0000-00008A000000}"/>
    <cellStyle name="Звичайний 7" xfId="27" xr:uid="{00000000-0005-0000-0000-00008B000000}"/>
    <cellStyle name="Звичайний 8" xfId="28" xr:uid="{00000000-0005-0000-0000-00008C000000}"/>
    <cellStyle name="Звичайний 9" xfId="29" xr:uid="{00000000-0005-0000-0000-00008D000000}"/>
    <cellStyle name="Зв'язана клітинка 2" xfId="176" xr:uid="{00000000-0005-0000-0000-00008E000000}"/>
    <cellStyle name="Зв'язана клітинка 3" xfId="101" xr:uid="{00000000-0005-0000-0000-00008F000000}"/>
    <cellStyle name="Зв'язана клітинка 4" xfId="36" xr:uid="{00000000-0005-0000-0000-000090000000}"/>
    <cellStyle name="Итог" xfId="68" xr:uid="{00000000-0005-0000-0000-000091000000}"/>
    <cellStyle name="Контрольна клітинка 2" xfId="177" xr:uid="{00000000-0005-0000-0000-000092000000}"/>
    <cellStyle name="Контрольна клітинка 3" xfId="30" xr:uid="{00000000-0005-0000-0000-000093000000}"/>
    <cellStyle name="Контрольная ячейка" xfId="69" xr:uid="{00000000-0005-0000-0000-000094000000}"/>
    <cellStyle name="Назва 2" xfId="178" xr:uid="{00000000-0005-0000-0000-000095000000}"/>
    <cellStyle name="Назва 3" xfId="102" xr:uid="{00000000-0005-0000-0000-000096000000}"/>
    <cellStyle name="Назва 4" xfId="31" xr:uid="{00000000-0005-0000-0000-000097000000}"/>
    <cellStyle name="Название" xfId="70" xr:uid="{00000000-0005-0000-0000-000098000000}"/>
    <cellStyle name="Нейтральный" xfId="71" xr:uid="{00000000-0005-0000-0000-000099000000}"/>
    <cellStyle name="Обычный 2" xfId="32" xr:uid="{00000000-0005-0000-0000-00009A000000}"/>
    <cellStyle name="Обычный 2 2" xfId="33" xr:uid="{00000000-0005-0000-0000-00009B000000}"/>
    <cellStyle name="Обычный 2 2 2" xfId="85" xr:uid="{00000000-0005-0000-0000-00009C000000}"/>
    <cellStyle name="Обычный 2 2 2 2" xfId="113" xr:uid="{00000000-0005-0000-0000-00009D000000}"/>
    <cellStyle name="Обычный 2 2 3" xfId="121" xr:uid="{00000000-0005-0000-0000-00009E000000}"/>
    <cellStyle name="Обычный 2 3" xfId="103" xr:uid="{00000000-0005-0000-0000-00009F000000}"/>
    <cellStyle name="Обычный 2 3 2" xfId="180" xr:uid="{00000000-0005-0000-0000-0000A0000000}"/>
    <cellStyle name="Обычный 2 4" xfId="112" xr:uid="{00000000-0005-0000-0000-0000A1000000}"/>
    <cellStyle name="Обычный 2 5" xfId="179" xr:uid="{00000000-0005-0000-0000-0000A2000000}"/>
    <cellStyle name="Обычный 3" xfId="34" xr:uid="{00000000-0005-0000-0000-0000A3000000}"/>
    <cellStyle name="Обычный 3 2" xfId="114" xr:uid="{00000000-0005-0000-0000-0000A4000000}"/>
    <cellStyle name="Обычный 3 3" xfId="181" xr:uid="{00000000-0005-0000-0000-0000A5000000}"/>
    <cellStyle name="Обычный 3 4" xfId="104" xr:uid="{00000000-0005-0000-0000-0000A6000000}"/>
    <cellStyle name="Обычный 4" xfId="105" xr:uid="{00000000-0005-0000-0000-0000A7000000}"/>
    <cellStyle name="Обычный 4 2" xfId="115" xr:uid="{00000000-0005-0000-0000-0000A8000000}"/>
    <cellStyle name="Обычный 4 3" xfId="79" xr:uid="{00000000-0005-0000-0000-0000A9000000}"/>
    <cellStyle name="Обычный 5" xfId="116" xr:uid="{00000000-0005-0000-0000-0000AA000000}"/>
    <cellStyle name="Обычный 6" xfId="117" xr:uid="{00000000-0005-0000-0000-0000AB000000}"/>
    <cellStyle name="Обычный 7" xfId="118" xr:uid="{00000000-0005-0000-0000-0000AC000000}"/>
    <cellStyle name="Обычный 8" xfId="119" xr:uid="{00000000-0005-0000-0000-0000AD000000}"/>
    <cellStyle name="Обычный_Plan_kapbud_2006 уточн." xfId="35" xr:uid="{00000000-0005-0000-0000-0000AE000000}"/>
    <cellStyle name="Обычный_дод.1" xfId="186" xr:uid="{00000000-0005-0000-0000-0000AF000000}"/>
    <cellStyle name="Обычный_Додаток №1" xfId="184" xr:uid="{00000000-0005-0000-0000-0000B0000000}"/>
    <cellStyle name="Обычный_прогноз" xfId="185" xr:uid="{00000000-0005-0000-0000-0000B1000000}"/>
    <cellStyle name="Плохой" xfId="72" xr:uid="{00000000-0005-0000-0000-0000B2000000}"/>
    <cellStyle name="Пояснение" xfId="73" xr:uid="{00000000-0005-0000-0000-0000B3000000}"/>
    <cellStyle name="Примечание" xfId="74" xr:uid="{00000000-0005-0000-0000-0000B4000000}"/>
    <cellStyle name="Связанная ячейка" xfId="75" xr:uid="{00000000-0005-0000-0000-0000B5000000}"/>
    <cellStyle name="Середній" xfId="37" xr:uid="{00000000-0005-0000-0000-0000B6000000}"/>
    <cellStyle name="Стиль 1" xfId="38" xr:uid="{00000000-0005-0000-0000-0000B7000000}"/>
    <cellStyle name="Текст попередження 2" xfId="182" xr:uid="{00000000-0005-0000-0000-0000B8000000}"/>
    <cellStyle name="Текст попередження 3" xfId="39" xr:uid="{00000000-0005-0000-0000-0000B9000000}"/>
    <cellStyle name="Текст предупреждения" xfId="76" xr:uid="{00000000-0005-0000-0000-0000BA000000}"/>
    <cellStyle name="Фінансовий 2" xfId="126" xr:uid="{00000000-0005-0000-0000-0000BB000000}"/>
    <cellStyle name="Хороший" xfId="77" xr:uid="{00000000-0005-0000-0000-0000BC000000}"/>
  </cellStyles>
  <dxfs count="18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view="pageBreakPreview" topLeftCell="B4" zoomScale="115" zoomScaleNormal="100" zoomScaleSheetLayoutView="115" workbookViewId="0">
      <selection activeCell="C21" sqref="C21"/>
    </sheetView>
  </sheetViews>
  <sheetFormatPr defaultRowHeight="12.75" x14ac:dyDescent="0.2"/>
  <cols>
    <col min="1" max="1" width="0" style="1" hidden="1" customWidth="1"/>
    <col min="2" max="2" width="5.7109375" style="3" customWidth="1"/>
    <col min="3" max="3" width="55.7109375" style="6" customWidth="1"/>
    <col min="4" max="8" width="17.42578125" style="1" customWidth="1"/>
    <col min="9" max="9" width="11.5703125" style="1" bestFit="1" customWidth="1"/>
    <col min="10" max="10" width="11.7109375" style="1" bestFit="1" customWidth="1"/>
    <col min="11" max="255" width="9.140625" style="1"/>
    <col min="256" max="256" width="5.7109375" style="1" customWidth="1"/>
    <col min="257" max="257" width="55.7109375" style="1" customWidth="1"/>
    <col min="258" max="262" width="17.42578125" style="1" customWidth="1"/>
    <col min="263" max="511" width="9.140625" style="1"/>
    <col min="512" max="512" width="5.7109375" style="1" customWidth="1"/>
    <col min="513" max="513" width="55.7109375" style="1" customWidth="1"/>
    <col min="514" max="518" width="17.42578125" style="1" customWidth="1"/>
    <col min="519" max="767" width="9.140625" style="1"/>
    <col min="768" max="768" width="5.7109375" style="1" customWidth="1"/>
    <col min="769" max="769" width="55.7109375" style="1" customWidth="1"/>
    <col min="770" max="774" width="17.42578125" style="1" customWidth="1"/>
    <col min="775" max="1023" width="9.140625" style="1"/>
    <col min="1024" max="1024" width="5.7109375" style="1" customWidth="1"/>
    <col min="1025" max="1025" width="55.7109375" style="1" customWidth="1"/>
    <col min="1026" max="1030" width="17.42578125" style="1" customWidth="1"/>
    <col min="1031" max="1279" width="9.140625" style="1"/>
    <col min="1280" max="1280" width="5.7109375" style="1" customWidth="1"/>
    <col min="1281" max="1281" width="55.7109375" style="1" customWidth="1"/>
    <col min="1282" max="1286" width="17.42578125" style="1" customWidth="1"/>
    <col min="1287" max="1535" width="9.140625" style="1"/>
    <col min="1536" max="1536" width="5.7109375" style="1" customWidth="1"/>
    <col min="1537" max="1537" width="55.7109375" style="1" customWidth="1"/>
    <col min="1538" max="1542" width="17.42578125" style="1" customWidth="1"/>
    <col min="1543" max="1791" width="9.140625" style="1"/>
    <col min="1792" max="1792" width="5.7109375" style="1" customWidth="1"/>
    <col min="1793" max="1793" width="55.7109375" style="1" customWidth="1"/>
    <col min="1794" max="1798" width="17.42578125" style="1" customWidth="1"/>
    <col min="1799" max="2047" width="9.140625" style="1"/>
    <col min="2048" max="2048" width="5.7109375" style="1" customWidth="1"/>
    <col min="2049" max="2049" width="55.7109375" style="1" customWidth="1"/>
    <col min="2050" max="2054" width="17.42578125" style="1" customWidth="1"/>
    <col min="2055" max="2303" width="9.140625" style="1"/>
    <col min="2304" max="2304" width="5.7109375" style="1" customWidth="1"/>
    <col min="2305" max="2305" width="55.7109375" style="1" customWidth="1"/>
    <col min="2306" max="2310" width="17.42578125" style="1" customWidth="1"/>
    <col min="2311" max="2559" width="9.140625" style="1"/>
    <col min="2560" max="2560" width="5.7109375" style="1" customWidth="1"/>
    <col min="2561" max="2561" width="55.7109375" style="1" customWidth="1"/>
    <col min="2562" max="2566" width="17.42578125" style="1" customWidth="1"/>
    <col min="2567" max="2815" width="9.140625" style="1"/>
    <col min="2816" max="2816" width="5.7109375" style="1" customWidth="1"/>
    <col min="2817" max="2817" width="55.7109375" style="1" customWidth="1"/>
    <col min="2818" max="2822" width="17.42578125" style="1" customWidth="1"/>
    <col min="2823" max="3071" width="9.140625" style="1"/>
    <col min="3072" max="3072" width="5.7109375" style="1" customWidth="1"/>
    <col min="3073" max="3073" width="55.7109375" style="1" customWidth="1"/>
    <col min="3074" max="3078" width="17.42578125" style="1" customWidth="1"/>
    <col min="3079" max="3327" width="9.140625" style="1"/>
    <col min="3328" max="3328" width="5.7109375" style="1" customWidth="1"/>
    <col min="3329" max="3329" width="55.7109375" style="1" customWidth="1"/>
    <col min="3330" max="3334" width="17.42578125" style="1" customWidth="1"/>
    <col min="3335" max="3583" width="9.140625" style="1"/>
    <col min="3584" max="3584" width="5.7109375" style="1" customWidth="1"/>
    <col min="3585" max="3585" width="55.7109375" style="1" customWidth="1"/>
    <col min="3586" max="3590" width="17.42578125" style="1" customWidth="1"/>
    <col min="3591" max="3839" width="9.140625" style="1"/>
    <col min="3840" max="3840" width="5.7109375" style="1" customWidth="1"/>
    <col min="3841" max="3841" width="55.7109375" style="1" customWidth="1"/>
    <col min="3842" max="3846" width="17.42578125" style="1" customWidth="1"/>
    <col min="3847" max="4095" width="9.140625" style="1"/>
    <col min="4096" max="4096" width="5.7109375" style="1" customWidth="1"/>
    <col min="4097" max="4097" width="55.7109375" style="1" customWidth="1"/>
    <col min="4098" max="4102" width="17.42578125" style="1" customWidth="1"/>
    <col min="4103" max="4351" width="9.140625" style="1"/>
    <col min="4352" max="4352" width="5.7109375" style="1" customWidth="1"/>
    <col min="4353" max="4353" width="55.7109375" style="1" customWidth="1"/>
    <col min="4354" max="4358" width="17.42578125" style="1" customWidth="1"/>
    <col min="4359" max="4607" width="9.140625" style="1"/>
    <col min="4608" max="4608" width="5.7109375" style="1" customWidth="1"/>
    <col min="4609" max="4609" width="55.7109375" style="1" customWidth="1"/>
    <col min="4610" max="4614" width="17.42578125" style="1" customWidth="1"/>
    <col min="4615" max="4863" width="9.140625" style="1"/>
    <col min="4864" max="4864" width="5.7109375" style="1" customWidth="1"/>
    <col min="4865" max="4865" width="55.7109375" style="1" customWidth="1"/>
    <col min="4866" max="4870" width="17.42578125" style="1" customWidth="1"/>
    <col min="4871" max="5119" width="9.140625" style="1"/>
    <col min="5120" max="5120" width="5.7109375" style="1" customWidth="1"/>
    <col min="5121" max="5121" width="55.7109375" style="1" customWidth="1"/>
    <col min="5122" max="5126" width="17.42578125" style="1" customWidth="1"/>
    <col min="5127" max="5375" width="9.140625" style="1"/>
    <col min="5376" max="5376" width="5.7109375" style="1" customWidth="1"/>
    <col min="5377" max="5377" width="55.7109375" style="1" customWidth="1"/>
    <col min="5378" max="5382" width="17.42578125" style="1" customWidth="1"/>
    <col min="5383" max="5631" width="9.140625" style="1"/>
    <col min="5632" max="5632" width="5.7109375" style="1" customWidth="1"/>
    <col min="5633" max="5633" width="55.7109375" style="1" customWidth="1"/>
    <col min="5634" max="5638" width="17.42578125" style="1" customWidth="1"/>
    <col min="5639" max="5887" width="9.140625" style="1"/>
    <col min="5888" max="5888" width="5.7109375" style="1" customWidth="1"/>
    <col min="5889" max="5889" width="55.7109375" style="1" customWidth="1"/>
    <col min="5890" max="5894" width="17.42578125" style="1" customWidth="1"/>
    <col min="5895" max="6143" width="9.140625" style="1"/>
    <col min="6144" max="6144" width="5.7109375" style="1" customWidth="1"/>
    <col min="6145" max="6145" width="55.7109375" style="1" customWidth="1"/>
    <col min="6146" max="6150" width="17.42578125" style="1" customWidth="1"/>
    <col min="6151" max="6399" width="9.140625" style="1"/>
    <col min="6400" max="6400" width="5.7109375" style="1" customWidth="1"/>
    <col min="6401" max="6401" width="55.7109375" style="1" customWidth="1"/>
    <col min="6402" max="6406" width="17.42578125" style="1" customWidth="1"/>
    <col min="6407" max="6655" width="9.140625" style="1"/>
    <col min="6656" max="6656" width="5.7109375" style="1" customWidth="1"/>
    <col min="6657" max="6657" width="55.7109375" style="1" customWidth="1"/>
    <col min="6658" max="6662" width="17.42578125" style="1" customWidth="1"/>
    <col min="6663" max="6911" width="9.140625" style="1"/>
    <col min="6912" max="6912" width="5.7109375" style="1" customWidth="1"/>
    <col min="6913" max="6913" width="55.7109375" style="1" customWidth="1"/>
    <col min="6914" max="6918" width="17.42578125" style="1" customWidth="1"/>
    <col min="6919" max="7167" width="9.140625" style="1"/>
    <col min="7168" max="7168" width="5.7109375" style="1" customWidth="1"/>
    <col min="7169" max="7169" width="55.7109375" style="1" customWidth="1"/>
    <col min="7170" max="7174" width="17.42578125" style="1" customWidth="1"/>
    <col min="7175" max="7423" width="9.140625" style="1"/>
    <col min="7424" max="7424" width="5.7109375" style="1" customWidth="1"/>
    <col min="7425" max="7425" width="55.7109375" style="1" customWidth="1"/>
    <col min="7426" max="7430" width="17.42578125" style="1" customWidth="1"/>
    <col min="7431" max="7679" width="9.140625" style="1"/>
    <col min="7680" max="7680" width="5.7109375" style="1" customWidth="1"/>
    <col min="7681" max="7681" width="55.7109375" style="1" customWidth="1"/>
    <col min="7682" max="7686" width="17.42578125" style="1" customWidth="1"/>
    <col min="7687" max="7935" width="9.140625" style="1"/>
    <col min="7936" max="7936" width="5.7109375" style="1" customWidth="1"/>
    <col min="7937" max="7937" width="55.7109375" style="1" customWidth="1"/>
    <col min="7938" max="7942" width="17.42578125" style="1" customWidth="1"/>
    <col min="7943" max="8191" width="9.140625" style="1"/>
    <col min="8192" max="8192" width="5.7109375" style="1" customWidth="1"/>
    <col min="8193" max="8193" width="55.7109375" style="1" customWidth="1"/>
    <col min="8194" max="8198" width="17.42578125" style="1" customWidth="1"/>
    <col min="8199" max="8447" width="9.140625" style="1"/>
    <col min="8448" max="8448" width="5.7109375" style="1" customWidth="1"/>
    <col min="8449" max="8449" width="55.7109375" style="1" customWidth="1"/>
    <col min="8450" max="8454" width="17.42578125" style="1" customWidth="1"/>
    <col min="8455" max="8703" width="9.140625" style="1"/>
    <col min="8704" max="8704" width="5.7109375" style="1" customWidth="1"/>
    <col min="8705" max="8705" width="55.7109375" style="1" customWidth="1"/>
    <col min="8706" max="8710" width="17.42578125" style="1" customWidth="1"/>
    <col min="8711" max="8959" width="9.140625" style="1"/>
    <col min="8960" max="8960" width="5.7109375" style="1" customWidth="1"/>
    <col min="8961" max="8961" width="55.7109375" style="1" customWidth="1"/>
    <col min="8962" max="8966" width="17.42578125" style="1" customWidth="1"/>
    <col min="8967" max="9215" width="9.140625" style="1"/>
    <col min="9216" max="9216" width="5.7109375" style="1" customWidth="1"/>
    <col min="9217" max="9217" width="55.7109375" style="1" customWidth="1"/>
    <col min="9218" max="9222" width="17.42578125" style="1" customWidth="1"/>
    <col min="9223" max="9471" width="9.140625" style="1"/>
    <col min="9472" max="9472" width="5.7109375" style="1" customWidth="1"/>
    <col min="9473" max="9473" width="55.7109375" style="1" customWidth="1"/>
    <col min="9474" max="9478" width="17.42578125" style="1" customWidth="1"/>
    <col min="9479" max="9727" width="9.140625" style="1"/>
    <col min="9728" max="9728" width="5.7109375" style="1" customWidth="1"/>
    <col min="9729" max="9729" width="55.7109375" style="1" customWidth="1"/>
    <col min="9730" max="9734" width="17.42578125" style="1" customWidth="1"/>
    <col min="9735" max="9983" width="9.140625" style="1"/>
    <col min="9984" max="9984" width="5.7109375" style="1" customWidth="1"/>
    <col min="9985" max="9985" width="55.7109375" style="1" customWidth="1"/>
    <col min="9986" max="9990" width="17.42578125" style="1" customWidth="1"/>
    <col min="9991" max="10239" width="9.140625" style="1"/>
    <col min="10240" max="10240" width="5.7109375" style="1" customWidth="1"/>
    <col min="10241" max="10241" width="55.7109375" style="1" customWidth="1"/>
    <col min="10242" max="10246" width="17.42578125" style="1" customWidth="1"/>
    <col min="10247" max="10495" width="9.140625" style="1"/>
    <col min="10496" max="10496" width="5.7109375" style="1" customWidth="1"/>
    <col min="10497" max="10497" width="55.7109375" style="1" customWidth="1"/>
    <col min="10498" max="10502" width="17.42578125" style="1" customWidth="1"/>
    <col min="10503" max="10751" width="9.140625" style="1"/>
    <col min="10752" max="10752" width="5.7109375" style="1" customWidth="1"/>
    <col min="10753" max="10753" width="55.7109375" style="1" customWidth="1"/>
    <col min="10754" max="10758" width="17.42578125" style="1" customWidth="1"/>
    <col min="10759" max="11007" width="9.140625" style="1"/>
    <col min="11008" max="11008" width="5.7109375" style="1" customWidth="1"/>
    <col min="11009" max="11009" width="55.7109375" style="1" customWidth="1"/>
    <col min="11010" max="11014" width="17.42578125" style="1" customWidth="1"/>
    <col min="11015" max="11263" width="9.140625" style="1"/>
    <col min="11264" max="11264" width="5.7109375" style="1" customWidth="1"/>
    <col min="11265" max="11265" width="55.7109375" style="1" customWidth="1"/>
    <col min="11266" max="11270" width="17.42578125" style="1" customWidth="1"/>
    <col min="11271" max="11519" width="9.140625" style="1"/>
    <col min="11520" max="11520" width="5.7109375" style="1" customWidth="1"/>
    <col min="11521" max="11521" width="55.7109375" style="1" customWidth="1"/>
    <col min="11522" max="11526" width="17.42578125" style="1" customWidth="1"/>
    <col min="11527" max="11775" width="9.140625" style="1"/>
    <col min="11776" max="11776" width="5.7109375" style="1" customWidth="1"/>
    <col min="11777" max="11777" width="55.7109375" style="1" customWidth="1"/>
    <col min="11778" max="11782" width="17.42578125" style="1" customWidth="1"/>
    <col min="11783" max="12031" width="9.140625" style="1"/>
    <col min="12032" max="12032" width="5.7109375" style="1" customWidth="1"/>
    <col min="12033" max="12033" width="55.7109375" style="1" customWidth="1"/>
    <col min="12034" max="12038" width="17.42578125" style="1" customWidth="1"/>
    <col min="12039" max="12287" width="9.140625" style="1"/>
    <col min="12288" max="12288" width="5.7109375" style="1" customWidth="1"/>
    <col min="12289" max="12289" width="55.7109375" style="1" customWidth="1"/>
    <col min="12290" max="12294" width="17.42578125" style="1" customWidth="1"/>
    <col min="12295" max="12543" width="9.140625" style="1"/>
    <col min="12544" max="12544" width="5.7109375" style="1" customWidth="1"/>
    <col min="12545" max="12545" width="55.7109375" style="1" customWidth="1"/>
    <col min="12546" max="12550" width="17.42578125" style="1" customWidth="1"/>
    <col min="12551" max="12799" width="9.140625" style="1"/>
    <col min="12800" max="12800" width="5.7109375" style="1" customWidth="1"/>
    <col min="12801" max="12801" width="55.7109375" style="1" customWidth="1"/>
    <col min="12802" max="12806" width="17.42578125" style="1" customWidth="1"/>
    <col min="12807" max="13055" width="9.140625" style="1"/>
    <col min="13056" max="13056" width="5.7109375" style="1" customWidth="1"/>
    <col min="13057" max="13057" width="55.7109375" style="1" customWidth="1"/>
    <col min="13058" max="13062" width="17.42578125" style="1" customWidth="1"/>
    <col min="13063" max="13311" width="9.140625" style="1"/>
    <col min="13312" max="13312" width="5.7109375" style="1" customWidth="1"/>
    <col min="13313" max="13313" width="55.7109375" style="1" customWidth="1"/>
    <col min="13314" max="13318" width="17.42578125" style="1" customWidth="1"/>
    <col min="13319" max="13567" width="9.140625" style="1"/>
    <col min="13568" max="13568" width="5.7109375" style="1" customWidth="1"/>
    <col min="13569" max="13569" width="55.7109375" style="1" customWidth="1"/>
    <col min="13570" max="13574" width="17.42578125" style="1" customWidth="1"/>
    <col min="13575" max="13823" width="9.140625" style="1"/>
    <col min="13824" max="13824" width="5.7109375" style="1" customWidth="1"/>
    <col min="13825" max="13825" width="55.7109375" style="1" customWidth="1"/>
    <col min="13826" max="13830" width="17.42578125" style="1" customWidth="1"/>
    <col min="13831" max="14079" width="9.140625" style="1"/>
    <col min="14080" max="14080" width="5.7109375" style="1" customWidth="1"/>
    <col min="14081" max="14081" width="55.7109375" style="1" customWidth="1"/>
    <col min="14082" max="14086" width="17.42578125" style="1" customWidth="1"/>
    <col min="14087" max="14335" width="9.140625" style="1"/>
    <col min="14336" max="14336" width="5.7109375" style="1" customWidth="1"/>
    <col min="14337" max="14337" width="55.7109375" style="1" customWidth="1"/>
    <col min="14338" max="14342" width="17.42578125" style="1" customWidth="1"/>
    <col min="14343" max="14591" width="9.140625" style="1"/>
    <col min="14592" max="14592" width="5.7109375" style="1" customWidth="1"/>
    <col min="14593" max="14593" width="55.7109375" style="1" customWidth="1"/>
    <col min="14594" max="14598" width="17.42578125" style="1" customWidth="1"/>
    <col min="14599" max="14847" width="9.140625" style="1"/>
    <col min="14848" max="14848" width="5.7109375" style="1" customWidth="1"/>
    <col min="14849" max="14849" width="55.7109375" style="1" customWidth="1"/>
    <col min="14850" max="14854" width="17.42578125" style="1" customWidth="1"/>
    <col min="14855" max="15103" width="9.140625" style="1"/>
    <col min="15104" max="15104" width="5.7109375" style="1" customWidth="1"/>
    <col min="15105" max="15105" width="55.7109375" style="1" customWidth="1"/>
    <col min="15106" max="15110" width="17.42578125" style="1" customWidth="1"/>
    <col min="15111" max="15359" width="9.140625" style="1"/>
    <col min="15360" max="15360" width="5.7109375" style="1" customWidth="1"/>
    <col min="15361" max="15361" width="55.7109375" style="1" customWidth="1"/>
    <col min="15362" max="15366" width="17.42578125" style="1" customWidth="1"/>
    <col min="15367" max="15615" width="9.140625" style="1"/>
    <col min="15616" max="15616" width="5.7109375" style="1" customWidth="1"/>
    <col min="15617" max="15617" width="55.7109375" style="1" customWidth="1"/>
    <col min="15618" max="15622" width="17.42578125" style="1" customWidth="1"/>
    <col min="15623" max="15871" width="9.140625" style="1"/>
    <col min="15872" max="15872" width="5.7109375" style="1" customWidth="1"/>
    <col min="15873" max="15873" width="55.7109375" style="1" customWidth="1"/>
    <col min="15874" max="15878" width="17.42578125" style="1" customWidth="1"/>
    <col min="15879" max="16127" width="9.140625" style="1"/>
    <col min="16128" max="16128" width="5.7109375" style="1" customWidth="1"/>
    <col min="16129" max="16129" width="55.7109375" style="1" customWidth="1"/>
    <col min="16130" max="16134" width="17.42578125" style="1" customWidth="1"/>
    <col min="16135" max="16384" width="9.140625" style="1"/>
  </cols>
  <sheetData>
    <row r="1" spans="1:13" ht="15.75" x14ac:dyDescent="0.2">
      <c r="F1" s="79" t="s">
        <v>0</v>
      </c>
      <c r="G1" s="8"/>
      <c r="H1" s="8"/>
    </row>
    <row r="2" spans="1:13" ht="15.75" x14ac:dyDescent="0.2">
      <c r="F2" s="79" t="s">
        <v>35</v>
      </c>
      <c r="G2" s="8"/>
      <c r="H2" s="8"/>
    </row>
    <row r="3" spans="1:13" ht="15.75" x14ac:dyDescent="0.2">
      <c r="F3" s="79" t="s">
        <v>36</v>
      </c>
      <c r="G3" s="8"/>
      <c r="H3" s="8"/>
    </row>
    <row r="4" spans="1:13" ht="15.75" x14ac:dyDescent="0.2">
      <c r="F4" s="79" t="s">
        <v>37</v>
      </c>
      <c r="G4" s="78"/>
      <c r="H4" s="78"/>
    </row>
    <row r="5" spans="1:13" s="2" customFormat="1" ht="15.75" x14ac:dyDescent="0.25">
      <c r="A5" s="7"/>
      <c r="B5" s="196" t="s">
        <v>33</v>
      </c>
      <c r="C5" s="196"/>
      <c r="D5" s="196"/>
      <c r="E5" s="196"/>
      <c r="F5" s="196"/>
      <c r="G5" s="196"/>
      <c r="H5" s="196"/>
    </row>
    <row r="6" spans="1:13" s="2" customFormat="1" ht="15.75" x14ac:dyDescent="0.25">
      <c r="A6" s="7"/>
      <c r="B6" s="196" t="s">
        <v>193</v>
      </c>
      <c r="C6" s="196"/>
      <c r="D6" s="196"/>
      <c r="E6" s="196"/>
      <c r="F6" s="196"/>
      <c r="G6" s="196"/>
      <c r="H6" s="196"/>
    </row>
    <row r="7" spans="1:13" x14ac:dyDescent="0.2">
      <c r="A7" s="8"/>
      <c r="B7" s="10" t="s">
        <v>10</v>
      </c>
      <c r="C7" s="11"/>
      <c r="D7" s="8"/>
      <c r="E7" s="8"/>
      <c r="F7" s="8"/>
      <c r="G7" s="8"/>
      <c r="H7" s="8"/>
    </row>
    <row r="8" spans="1:13" x14ac:dyDescent="0.2">
      <c r="A8" s="8"/>
      <c r="B8" s="12" t="s">
        <v>1</v>
      </c>
      <c r="C8" s="11"/>
      <c r="D8" s="8"/>
      <c r="E8" s="8"/>
      <c r="F8" s="8"/>
      <c r="G8" s="8"/>
      <c r="H8" s="8"/>
    </row>
    <row r="9" spans="1:13" x14ac:dyDescent="0.2">
      <c r="A9" s="8"/>
      <c r="B9" s="13"/>
      <c r="C9" s="11"/>
      <c r="D9" s="8"/>
      <c r="E9" s="8"/>
      <c r="F9" s="8"/>
      <c r="G9" s="8"/>
      <c r="H9" s="9" t="s">
        <v>2</v>
      </c>
    </row>
    <row r="10" spans="1:13" ht="17.100000000000001" customHeight="1" x14ac:dyDescent="0.2">
      <c r="A10" s="8"/>
      <c r="B10" s="200" t="s">
        <v>3</v>
      </c>
      <c r="C10" s="200" t="s">
        <v>4</v>
      </c>
      <c r="D10" s="24" t="s">
        <v>28</v>
      </c>
      <c r="E10" s="24" t="s">
        <v>29</v>
      </c>
      <c r="F10" s="24" t="s">
        <v>30</v>
      </c>
      <c r="G10" s="24" t="s">
        <v>31</v>
      </c>
      <c r="H10" s="24" t="s">
        <v>32</v>
      </c>
    </row>
    <row r="11" spans="1:13" ht="24" customHeight="1" x14ac:dyDescent="0.2">
      <c r="A11" s="8"/>
      <c r="B11" s="201"/>
      <c r="C11" s="201"/>
      <c r="D11" s="25" t="s">
        <v>5</v>
      </c>
      <c r="E11" s="25" t="s">
        <v>348</v>
      </c>
      <c r="F11" s="25" t="s">
        <v>7</v>
      </c>
      <c r="G11" s="25" t="s">
        <v>7</v>
      </c>
      <c r="H11" s="25" t="s">
        <v>7</v>
      </c>
    </row>
    <row r="12" spans="1:13" x14ac:dyDescent="0.2">
      <c r="A12" s="8"/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</row>
    <row r="13" spans="1:13" x14ac:dyDescent="0.2">
      <c r="A13" s="14">
        <v>1</v>
      </c>
      <c r="B13" s="202" t="s">
        <v>13</v>
      </c>
      <c r="C13" s="202"/>
      <c r="D13" s="202"/>
      <c r="E13" s="202"/>
      <c r="F13" s="202"/>
      <c r="G13" s="202"/>
      <c r="H13" s="203"/>
    </row>
    <row r="14" spans="1:13" x14ac:dyDescent="0.2">
      <c r="A14" s="16">
        <v>2</v>
      </c>
      <c r="B14" s="17">
        <v>1</v>
      </c>
      <c r="C14" s="15" t="s">
        <v>14</v>
      </c>
      <c r="D14" s="18">
        <f>SUM(D15:D16)</f>
        <v>5096585684</v>
      </c>
      <c r="E14" s="18">
        <f t="shared" ref="E14:H14" si="0">SUM(E15:E16)</f>
        <v>4478428577</v>
      </c>
      <c r="F14" s="18">
        <f t="shared" si="0"/>
        <v>5560073749</v>
      </c>
      <c r="G14" s="18">
        <f t="shared" si="0"/>
        <v>6086745274</v>
      </c>
      <c r="H14" s="18">
        <f t="shared" si="0"/>
        <v>6645451020</v>
      </c>
      <c r="I14" s="172"/>
      <c r="J14" s="172"/>
      <c r="K14" s="172"/>
      <c r="L14" s="172"/>
      <c r="M14" s="172"/>
    </row>
    <row r="15" spans="1:13" x14ac:dyDescent="0.2">
      <c r="A15" s="16">
        <v>0</v>
      </c>
      <c r="B15" s="17" t="s">
        <v>15</v>
      </c>
      <c r="C15" s="15" t="s">
        <v>16</v>
      </c>
      <c r="D15" s="18">
        <f>ROUND('D2'!E173,0)</f>
        <v>4638324955</v>
      </c>
      <c r="E15" s="18">
        <f>ROUND('D2'!F173,0)</f>
        <v>4181230253</v>
      </c>
      <c r="F15" s="18">
        <f>ROUND('D2'!G173,0)</f>
        <v>5249498988</v>
      </c>
      <c r="G15" s="18">
        <f>ROUND('D2'!H173,0)</f>
        <v>5768275850</v>
      </c>
      <c r="H15" s="18">
        <f>ROUND('D2'!I173,0)</f>
        <v>6316446560</v>
      </c>
      <c r="I15" s="172"/>
      <c r="J15" s="172"/>
      <c r="K15" s="172"/>
      <c r="L15" s="172"/>
      <c r="M15" s="172"/>
    </row>
    <row r="16" spans="1:13" x14ac:dyDescent="0.2">
      <c r="A16" s="16">
        <v>0</v>
      </c>
      <c r="B16" s="17" t="s">
        <v>15</v>
      </c>
      <c r="C16" s="15" t="s">
        <v>17</v>
      </c>
      <c r="D16" s="18">
        <f>ROUND('D2'!E174,0)</f>
        <v>458260729</v>
      </c>
      <c r="E16" s="18">
        <f>ROUND('D2'!F174,0)</f>
        <v>297198324</v>
      </c>
      <c r="F16" s="18">
        <f>ROUND('D2'!G174,0)</f>
        <v>310574761</v>
      </c>
      <c r="G16" s="18">
        <f>ROUND('D2'!H174,0)</f>
        <v>318469424</v>
      </c>
      <c r="H16" s="18">
        <f>ROUND('D2'!I174,0)</f>
        <v>329004460</v>
      </c>
      <c r="I16" s="172"/>
      <c r="J16" s="172"/>
      <c r="K16" s="172"/>
      <c r="L16" s="172"/>
      <c r="M16" s="172"/>
    </row>
    <row r="17" spans="1:13" x14ac:dyDescent="0.2">
      <c r="A17" s="16">
        <v>2</v>
      </c>
      <c r="B17" s="17">
        <v>2</v>
      </c>
      <c r="C17" s="15" t="s">
        <v>18</v>
      </c>
      <c r="D17" s="18">
        <f>SUM(D18:D19)</f>
        <v>266857226</v>
      </c>
      <c r="E17" s="18">
        <f t="shared" ref="E17:H17" si="1">SUM(E18:E19)</f>
        <v>248141066</v>
      </c>
      <c r="F17" s="18">
        <f t="shared" si="1"/>
        <v>-3180280</v>
      </c>
      <c r="G17" s="18">
        <f t="shared" si="1"/>
        <v>-3180280</v>
      </c>
      <c r="H17" s="18">
        <f t="shared" si="1"/>
        <v>-3180280</v>
      </c>
    </row>
    <row r="18" spans="1:13" x14ac:dyDescent="0.2">
      <c r="A18" s="16">
        <v>0</v>
      </c>
      <c r="B18" s="17" t="s">
        <v>15</v>
      </c>
      <c r="C18" s="15" t="s">
        <v>16</v>
      </c>
      <c r="D18" s="18">
        <f>ROUND('D3'!D32,0)</f>
        <v>-649778061</v>
      </c>
      <c r="E18" s="18">
        <f>ROUND('D3'!E32,0)</f>
        <v>-201879284</v>
      </c>
      <c r="F18" s="18">
        <f>ROUND('D3'!F32,0)</f>
        <v>-381443988</v>
      </c>
      <c r="G18" s="18">
        <f>ROUND('D3'!G32,0)</f>
        <v>-813702797</v>
      </c>
      <c r="H18" s="18">
        <f>ROUND('D3'!H32,0)</f>
        <v>-905458330</v>
      </c>
    </row>
    <row r="19" spans="1:13" x14ac:dyDescent="0.2">
      <c r="A19" s="16">
        <v>0</v>
      </c>
      <c r="B19" s="17" t="s">
        <v>15</v>
      </c>
      <c r="C19" s="15" t="s">
        <v>17</v>
      </c>
      <c r="D19" s="18">
        <f>ROUND('D3'!D33,0)</f>
        <v>916635287</v>
      </c>
      <c r="E19" s="18">
        <f>ROUND('D3'!E33,0)</f>
        <v>450020350</v>
      </c>
      <c r="F19" s="18">
        <f>ROUND('D3'!F33,0)</f>
        <v>378263708</v>
      </c>
      <c r="G19" s="18">
        <f>ROUND('D3'!G33,0)</f>
        <v>810522517</v>
      </c>
      <c r="H19" s="18">
        <f>ROUND('D3'!H33,0)</f>
        <v>902278050</v>
      </c>
    </row>
    <row r="20" spans="1:13" x14ac:dyDescent="0.2">
      <c r="A20" s="16">
        <v>2</v>
      </c>
      <c r="B20" s="17" t="s">
        <v>19</v>
      </c>
      <c r="C20" s="15" t="s">
        <v>20</v>
      </c>
      <c r="D20" s="18">
        <f>SUM(D21:D22)</f>
        <v>268456</v>
      </c>
      <c r="E20" s="18">
        <f>SUM(E21:E22)</f>
        <v>68876235</v>
      </c>
      <c r="F20" s="18">
        <f t="shared" ref="F20:G20" si="2">SUM(F21:F22)</f>
        <v>198600</v>
      </c>
      <c r="G20" s="18">
        <f t="shared" si="2"/>
        <v>192580</v>
      </c>
      <c r="H20" s="18">
        <f>SUM(H21:H22)</f>
        <v>168370</v>
      </c>
    </row>
    <row r="21" spans="1:13" x14ac:dyDescent="0.2">
      <c r="A21" s="16">
        <v>0</v>
      </c>
      <c r="B21" s="17" t="s">
        <v>15</v>
      </c>
      <c r="C21" s="15" t="s">
        <v>16</v>
      </c>
      <c r="D21" s="18">
        <f>ROUND('D8'!D16,0)</f>
        <v>0</v>
      </c>
      <c r="E21" s="18">
        <f>ROUND('D8'!E16,0)</f>
        <v>0</v>
      </c>
      <c r="F21" s="18">
        <f>ROUND('D8'!F16,0)</f>
        <v>0</v>
      </c>
      <c r="G21" s="18">
        <f>ROUND('D8'!G16,0)</f>
        <v>0</v>
      </c>
      <c r="H21" s="18">
        <f>ROUND('D8'!H16,0)</f>
        <v>0</v>
      </c>
    </row>
    <row r="22" spans="1:13" x14ac:dyDescent="0.2">
      <c r="A22" s="16">
        <v>0</v>
      </c>
      <c r="B22" s="17" t="s">
        <v>15</v>
      </c>
      <c r="C22" s="15" t="s">
        <v>17</v>
      </c>
      <c r="D22" s="18">
        <f>-ROUND('D8'!D19,0)</f>
        <v>268456</v>
      </c>
      <c r="E22" s="18">
        <f>-ROUND('D8'!E19,0)</f>
        <v>68876235</v>
      </c>
      <c r="F22" s="18">
        <f>-ROUND('D8'!F19,0)</f>
        <v>198600</v>
      </c>
      <c r="G22" s="18">
        <f>-ROUND('D8'!G19,0)</f>
        <v>192580</v>
      </c>
      <c r="H22" s="18">
        <f>-ROUND('D8'!H19,0)</f>
        <v>168370</v>
      </c>
    </row>
    <row r="23" spans="1:13" x14ac:dyDescent="0.2">
      <c r="A23" s="20">
        <v>1</v>
      </c>
      <c r="B23" s="22" t="s">
        <v>15</v>
      </c>
      <c r="C23" s="23" t="s">
        <v>21</v>
      </c>
      <c r="D23" s="21">
        <f>D14+D20+D17</f>
        <v>5363711366</v>
      </c>
      <c r="E23" s="21">
        <f t="shared" ref="E23:H23" si="3">E14+E20+E17</f>
        <v>4795445878</v>
      </c>
      <c r="F23" s="21">
        <f t="shared" si="3"/>
        <v>5557092069</v>
      </c>
      <c r="G23" s="21">
        <f t="shared" si="3"/>
        <v>6083757574</v>
      </c>
      <c r="H23" s="21">
        <f t="shared" si="3"/>
        <v>6642439110</v>
      </c>
      <c r="I23" s="172" t="b">
        <f>D23=D24+D25</f>
        <v>1</v>
      </c>
      <c r="J23" s="172" t="b">
        <f t="shared" ref="J23" si="4">E23=E24+E25</f>
        <v>1</v>
      </c>
      <c r="K23" s="172" t="b">
        <f t="shared" ref="K23" si="5">F23=F24+F25</f>
        <v>1</v>
      </c>
      <c r="L23" s="172" t="b">
        <f t="shared" ref="L23" si="6">G23=G24+G25</f>
        <v>1</v>
      </c>
      <c r="M23" s="172" t="b">
        <f>H23=H24+H25</f>
        <v>1</v>
      </c>
    </row>
    <row r="24" spans="1:13" x14ac:dyDescent="0.2">
      <c r="A24" s="16">
        <v>1</v>
      </c>
      <c r="B24" s="22" t="s">
        <v>15</v>
      </c>
      <c r="C24" s="23" t="s">
        <v>16</v>
      </c>
      <c r="D24" s="21">
        <f>D15+D18+D21</f>
        <v>3988546894</v>
      </c>
      <c r="E24" s="21">
        <f t="shared" ref="E24:H24" si="7">E15+E18+E21</f>
        <v>3979350969</v>
      </c>
      <c r="F24" s="21">
        <f t="shared" si="7"/>
        <v>4868055000</v>
      </c>
      <c r="G24" s="21">
        <f t="shared" si="7"/>
        <v>4954573053</v>
      </c>
      <c r="H24" s="21">
        <f t="shared" si="7"/>
        <v>5410988230</v>
      </c>
    </row>
    <row r="25" spans="1:13" x14ac:dyDescent="0.2">
      <c r="A25" s="16">
        <v>1</v>
      </c>
      <c r="B25" s="22" t="s">
        <v>15</v>
      </c>
      <c r="C25" s="23" t="s">
        <v>17</v>
      </c>
      <c r="D25" s="21">
        <f>D16+D19+D22</f>
        <v>1375164472</v>
      </c>
      <c r="E25" s="21">
        <f t="shared" ref="E25:H25" si="8">E16+E19+E22</f>
        <v>816094909</v>
      </c>
      <c r="F25" s="21">
        <f t="shared" si="8"/>
        <v>689037069</v>
      </c>
      <c r="G25" s="21">
        <f t="shared" si="8"/>
        <v>1129184521</v>
      </c>
      <c r="H25" s="21">
        <f t="shared" si="8"/>
        <v>1231450880</v>
      </c>
    </row>
    <row r="26" spans="1:13" ht="12.75" customHeight="1" x14ac:dyDescent="0.2">
      <c r="A26" s="14">
        <v>1</v>
      </c>
      <c r="B26" s="202" t="s">
        <v>22</v>
      </c>
      <c r="C26" s="202"/>
      <c r="D26" s="202"/>
      <c r="E26" s="202"/>
      <c r="F26" s="202"/>
      <c r="G26" s="202"/>
      <c r="H26" s="203"/>
    </row>
    <row r="27" spans="1:13" x14ac:dyDescent="0.2">
      <c r="A27" s="16">
        <v>2</v>
      </c>
      <c r="B27" s="17">
        <v>1</v>
      </c>
      <c r="C27" s="15" t="s">
        <v>23</v>
      </c>
      <c r="D27" s="18">
        <f>ROUND(SUM(D28:D29),0)</f>
        <v>5363442910</v>
      </c>
      <c r="E27" s="18">
        <f>ROUND(SUM(E28:E29),0)</f>
        <v>4726569643</v>
      </c>
      <c r="F27" s="18">
        <f t="shared" ref="F27" si="9">SUM(F28:F29)</f>
        <v>5556893469</v>
      </c>
      <c r="G27" s="18">
        <f t="shared" ref="G27" si="10">SUM(G28:G29)</f>
        <v>6083564994</v>
      </c>
      <c r="H27" s="18">
        <f t="shared" ref="H27" si="11">SUM(H28:H29)</f>
        <v>6642270740</v>
      </c>
      <c r="I27" s="194"/>
      <c r="J27" s="193"/>
    </row>
    <row r="28" spans="1:13" x14ac:dyDescent="0.2">
      <c r="A28" s="16">
        <v>0</v>
      </c>
      <c r="B28" s="17" t="s">
        <v>15</v>
      </c>
      <c r="C28" s="15" t="s">
        <v>16</v>
      </c>
      <c r="D28" s="18">
        <f>ROUND('D7'!D48,0)</f>
        <v>3988546894</v>
      </c>
      <c r="E28" s="18">
        <f>ROUND('D7'!E48,0)</f>
        <v>3979350969</v>
      </c>
      <c r="F28" s="18">
        <f>ROUND('D7'!F48,0)</f>
        <v>4868055000</v>
      </c>
      <c r="G28" s="18">
        <f>ROUND('D7'!G48,0)</f>
        <v>4954573053</v>
      </c>
      <c r="H28" s="18">
        <f>ROUND('D7'!H48,0)</f>
        <v>5410988230</v>
      </c>
      <c r="I28" s="194"/>
    </row>
    <row r="29" spans="1:13" x14ac:dyDescent="0.2">
      <c r="A29" s="16">
        <v>0</v>
      </c>
      <c r="B29" s="17" t="s">
        <v>15</v>
      </c>
      <c r="C29" s="15" t="s">
        <v>24</v>
      </c>
      <c r="D29" s="18">
        <f>ROUND('D7'!D49,0)</f>
        <v>1374896016</v>
      </c>
      <c r="E29" s="18">
        <f>ROUND('D7'!E49,0)</f>
        <v>747218674</v>
      </c>
      <c r="F29" s="18">
        <f>ROUND('D7'!F49,0)</f>
        <v>688838469</v>
      </c>
      <c r="G29" s="18">
        <f>ROUND('D7'!G49,0)</f>
        <v>1128991941</v>
      </c>
      <c r="H29" s="18">
        <f>ROUND('D7'!H49,0)</f>
        <v>1231282510</v>
      </c>
      <c r="I29" s="194"/>
    </row>
    <row r="30" spans="1:13" x14ac:dyDescent="0.2">
      <c r="A30" s="16">
        <v>0</v>
      </c>
      <c r="B30" s="17" t="s">
        <v>15</v>
      </c>
      <c r="C30" s="15" t="s">
        <v>25</v>
      </c>
      <c r="D30" s="18"/>
      <c r="E30" s="18"/>
      <c r="F30" s="18">
        <v>255751832</v>
      </c>
      <c r="G30" s="18">
        <v>830458141</v>
      </c>
      <c r="H30" s="18">
        <v>916036398</v>
      </c>
    </row>
    <row r="31" spans="1:13" x14ac:dyDescent="0.2">
      <c r="A31" s="16">
        <v>2</v>
      </c>
      <c r="B31" s="17">
        <v>2</v>
      </c>
      <c r="C31" s="15" t="s">
        <v>26</v>
      </c>
      <c r="D31" s="18">
        <f>SUM(D32:D33)</f>
        <v>0</v>
      </c>
      <c r="E31" s="18">
        <f t="shared" ref="E31" si="12">SUM(E32:E33)</f>
        <v>68876235</v>
      </c>
      <c r="F31" s="18">
        <f t="shared" ref="F31" si="13">SUM(F32:F33)</f>
        <v>198600</v>
      </c>
      <c r="G31" s="18">
        <f t="shared" ref="G31" si="14">SUM(G32:G33)</f>
        <v>192580</v>
      </c>
      <c r="H31" s="18">
        <f t="shared" ref="H31" si="15">SUM(H32:H33)</f>
        <v>168370</v>
      </c>
    </row>
    <row r="32" spans="1:13" x14ac:dyDescent="0.2">
      <c r="A32" s="16">
        <v>0</v>
      </c>
      <c r="B32" s="17" t="s">
        <v>15</v>
      </c>
      <c r="C32" s="15" t="s">
        <v>16</v>
      </c>
      <c r="D32" s="18">
        <f>ROUND('D8'!D24,0)</f>
        <v>0</v>
      </c>
      <c r="E32" s="18">
        <f>ROUND('D8'!E24,0)</f>
        <v>0</v>
      </c>
      <c r="F32" s="18">
        <f>ROUND('D8'!F24,0)</f>
        <v>0</v>
      </c>
      <c r="G32" s="18">
        <f>ROUND('D8'!G24,0)</f>
        <v>0</v>
      </c>
      <c r="H32" s="18">
        <f>ROUND('D8'!H24,0)</f>
        <v>0</v>
      </c>
    </row>
    <row r="33" spans="1:13" x14ac:dyDescent="0.2">
      <c r="A33" s="16">
        <v>0</v>
      </c>
      <c r="B33" s="17" t="s">
        <v>15</v>
      </c>
      <c r="C33" s="15" t="s">
        <v>24</v>
      </c>
      <c r="D33" s="18">
        <f>ROUND('D8'!D27,0)</f>
        <v>0</v>
      </c>
      <c r="E33" s="18">
        <f>ROUND('D8'!E27,0)</f>
        <v>68876235</v>
      </c>
      <c r="F33" s="18">
        <f>ROUND('D8'!F27,0)</f>
        <v>198600</v>
      </c>
      <c r="G33" s="18">
        <f>ROUND('D8'!G27,0)</f>
        <v>192580</v>
      </c>
      <c r="H33" s="18">
        <f>ROUND('D8'!H27,0)</f>
        <v>168370</v>
      </c>
    </row>
    <row r="34" spans="1:13" x14ac:dyDescent="0.2">
      <c r="A34" s="16">
        <v>0</v>
      </c>
      <c r="B34" s="17" t="s">
        <v>15</v>
      </c>
      <c r="C34" s="15" t="s">
        <v>25</v>
      </c>
      <c r="D34" s="18"/>
      <c r="E34" s="18"/>
      <c r="F34" s="18"/>
      <c r="G34" s="18"/>
      <c r="H34" s="18"/>
    </row>
    <row r="35" spans="1:13" x14ac:dyDescent="0.2">
      <c r="A35" s="16">
        <v>1</v>
      </c>
      <c r="B35" s="22" t="s">
        <v>15</v>
      </c>
      <c r="C35" s="23" t="s">
        <v>27</v>
      </c>
      <c r="D35" s="21">
        <f>D27+D31</f>
        <v>5363442910</v>
      </c>
      <c r="E35" s="21">
        <f t="shared" ref="E35:H35" si="16">E27+E31</f>
        <v>4795445878</v>
      </c>
      <c r="F35" s="21">
        <f>F27+F31</f>
        <v>5557092069</v>
      </c>
      <c r="G35" s="21">
        <f t="shared" si="16"/>
        <v>6083757574</v>
      </c>
      <c r="H35" s="21">
        <f t="shared" si="16"/>
        <v>6642439110</v>
      </c>
      <c r="I35" s="172" t="b">
        <f>D35=D36+D37</f>
        <v>1</v>
      </c>
      <c r="J35" s="172" t="b">
        <f t="shared" ref="J35:M35" si="17">E35=E36+E37</f>
        <v>1</v>
      </c>
      <c r="K35" s="172" t="b">
        <f t="shared" si="17"/>
        <v>1</v>
      </c>
      <c r="L35" s="172" t="b">
        <f t="shared" si="17"/>
        <v>1</v>
      </c>
      <c r="M35" s="172" t="b">
        <f t="shared" si="17"/>
        <v>1</v>
      </c>
    </row>
    <row r="36" spans="1:13" x14ac:dyDescent="0.2">
      <c r="A36" s="16">
        <v>1</v>
      </c>
      <c r="B36" s="22" t="s">
        <v>15</v>
      </c>
      <c r="C36" s="23" t="s">
        <v>16</v>
      </c>
      <c r="D36" s="21">
        <f>D32+D28</f>
        <v>3988546894</v>
      </c>
      <c r="E36" s="21">
        <f t="shared" ref="E36:H36" si="18">E32+E28</f>
        <v>3979350969</v>
      </c>
      <c r="F36" s="21">
        <f t="shared" si="18"/>
        <v>4868055000</v>
      </c>
      <c r="G36" s="21">
        <f t="shared" si="18"/>
        <v>4954573053</v>
      </c>
      <c r="H36" s="21">
        <f t="shared" si="18"/>
        <v>5410988230</v>
      </c>
    </row>
    <row r="37" spans="1:13" x14ac:dyDescent="0.2">
      <c r="A37" s="16">
        <v>1</v>
      </c>
      <c r="B37" s="22" t="s">
        <v>15</v>
      </c>
      <c r="C37" s="23" t="s">
        <v>24</v>
      </c>
      <c r="D37" s="21">
        <f>D33+D29</f>
        <v>1374896016</v>
      </c>
      <c r="E37" s="21">
        <f t="shared" ref="E37:H37" si="19">E33+E29</f>
        <v>816094909</v>
      </c>
      <c r="F37" s="21">
        <f t="shared" si="19"/>
        <v>689037069</v>
      </c>
      <c r="G37" s="21">
        <f t="shared" si="19"/>
        <v>1129184521</v>
      </c>
      <c r="H37" s="21">
        <f t="shared" si="19"/>
        <v>1231450880</v>
      </c>
    </row>
    <row r="38" spans="1:13" x14ac:dyDescent="0.2">
      <c r="A38" s="16">
        <v>1</v>
      </c>
      <c r="B38" s="22" t="s">
        <v>15</v>
      </c>
      <c r="C38" s="23" t="s">
        <v>25</v>
      </c>
      <c r="D38" s="21">
        <f>D34+D30</f>
        <v>0</v>
      </c>
      <c r="E38" s="21">
        <f t="shared" ref="E38:H38" si="20">E34+E30</f>
        <v>0</v>
      </c>
      <c r="F38" s="21">
        <f t="shared" si="20"/>
        <v>255751832</v>
      </c>
      <c r="G38" s="21">
        <f t="shared" si="20"/>
        <v>830458141</v>
      </c>
      <c r="H38" s="21">
        <f t="shared" si="20"/>
        <v>916036398</v>
      </c>
    </row>
    <row r="39" spans="1:13" x14ac:dyDescent="0.2">
      <c r="B39" s="13"/>
      <c r="C39" s="11"/>
      <c r="D39" s="8"/>
      <c r="E39" s="8"/>
      <c r="F39" s="8"/>
      <c r="G39" s="8"/>
      <c r="H39" s="8"/>
    </row>
    <row r="40" spans="1:13" x14ac:dyDescent="0.2">
      <c r="B40" s="13"/>
      <c r="C40" s="11" t="s">
        <v>341</v>
      </c>
      <c r="D40" s="13"/>
      <c r="E40" s="13"/>
      <c r="F40" s="13"/>
      <c r="G40" s="198" t="s">
        <v>342</v>
      </c>
      <c r="H40" s="198"/>
    </row>
    <row r="41" spans="1:13" x14ac:dyDescent="0.2">
      <c r="B41" s="13"/>
      <c r="C41" s="11"/>
      <c r="D41" s="8"/>
      <c r="E41" s="8"/>
      <c r="F41" s="8"/>
      <c r="G41" s="198"/>
      <c r="H41" s="198"/>
    </row>
    <row r="42" spans="1:13" x14ac:dyDescent="0.2">
      <c r="B42" s="13"/>
      <c r="C42" s="197" t="s">
        <v>340</v>
      </c>
      <c r="D42" s="197"/>
      <c r="E42" s="4"/>
      <c r="F42" s="8"/>
      <c r="G42" s="198" t="s">
        <v>12</v>
      </c>
      <c r="H42" s="198"/>
    </row>
    <row r="43" spans="1:13" x14ac:dyDescent="0.2">
      <c r="B43" s="13"/>
      <c r="C43" s="197"/>
      <c r="D43" s="197"/>
      <c r="E43" s="19"/>
      <c r="F43" s="5"/>
      <c r="G43" s="199"/>
      <c r="H43" s="199"/>
    </row>
    <row r="45" spans="1:13" x14ac:dyDescent="0.2">
      <c r="D45" s="172" t="b">
        <f>D23=D35+D22</f>
        <v>1</v>
      </c>
      <c r="E45" s="172" t="b">
        <f t="shared" ref="E45:H45" si="21">E23=E35</f>
        <v>1</v>
      </c>
      <c r="F45" s="172" t="b">
        <f t="shared" si="21"/>
        <v>1</v>
      </c>
      <c r="G45" s="172" t="b">
        <f t="shared" si="21"/>
        <v>1</v>
      </c>
      <c r="H45" s="172" t="b">
        <f t="shared" si="21"/>
        <v>1</v>
      </c>
    </row>
    <row r="46" spans="1:13" x14ac:dyDescent="0.2">
      <c r="D46" s="172" t="b">
        <f t="shared" ref="D46:H47" si="22">D24=D36</f>
        <v>1</v>
      </c>
      <c r="E46" s="172" t="b">
        <f t="shared" si="22"/>
        <v>1</v>
      </c>
      <c r="F46" s="172" t="b">
        <f t="shared" si="22"/>
        <v>1</v>
      </c>
      <c r="G46" s="172" t="b">
        <f t="shared" si="22"/>
        <v>1</v>
      </c>
      <c r="H46" s="172" t="b">
        <f t="shared" si="22"/>
        <v>1</v>
      </c>
    </row>
    <row r="47" spans="1:13" x14ac:dyDescent="0.2">
      <c r="D47" s="172" t="b">
        <f>D25=D37+D22</f>
        <v>1</v>
      </c>
      <c r="E47" s="172" t="b">
        <f t="shared" si="22"/>
        <v>1</v>
      </c>
      <c r="F47" s="172" t="b">
        <f t="shared" si="22"/>
        <v>1</v>
      </c>
      <c r="G47" s="172" t="b">
        <f t="shared" si="22"/>
        <v>1</v>
      </c>
      <c r="H47" s="172" t="b">
        <f t="shared" si="22"/>
        <v>1</v>
      </c>
    </row>
    <row r="48" spans="1:13" x14ac:dyDescent="0.2">
      <c r="D48" s="182">
        <f>D35-D23</f>
        <v>-268456</v>
      </c>
      <c r="E48" s="182"/>
      <c r="F48" s="172">
        <f>F23-F35</f>
        <v>0</v>
      </c>
      <c r="G48" s="172">
        <f t="shared" ref="G48:H48" si="23">G23-G35</f>
        <v>0</v>
      </c>
      <c r="H48" s="172">
        <f t="shared" si="23"/>
        <v>0</v>
      </c>
    </row>
    <row r="49" spans="4:8" x14ac:dyDescent="0.2">
      <c r="D49" s="182">
        <f t="shared" ref="D49:D50" si="24">D36-D24</f>
        <v>0</v>
      </c>
      <c r="E49" s="182"/>
      <c r="F49" s="172">
        <v>255751832</v>
      </c>
      <c r="G49" s="172">
        <v>830458141</v>
      </c>
      <c r="H49" s="172">
        <v>916036398</v>
      </c>
    </row>
    <row r="50" spans="4:8" x14ac:dyDescent="0.2">
      <c r="D50" s="182">
        <f t="shared" si="24"/>
        <v>-268456</v>
      </c>
      <c r="E50" s="182"/>
    </row>
    <row r="51" spans="4:8" x14ac:dyDescent="0.2">
      <c r="D51" s="182">
        <f>D48+D22</f>
        <v>0</v>
      </c>
    </row>
  </sheetData>
  <mergeCells count="11">
    <mergeCell ref="B6:H6"/>
    <mergeCell ref="C42:D43"/>
    <mergeCell ref="G42:H42"/>
    <mergeCell ref="G43:H43"/>
    <mergeCell ref="B5:H5"/>
    <mergeCell ref="B10:B11"/>
    <mergeCell ref="C10:C11"/>
    <mergeCell ref="B13:H13"/>
    <mergeCell ref="B26:H26"/>
    <mergeCell ref="G41:H41"/>
    <mergeCell ref="G40:H40"/>
  </mergeCells>
  <conditionalFormatting sqref="B28:B30 B32:B34">
    <cfRule type="expression" dxfId="187" priority="27" stopIfTrue="1">
      <formula>A28=1</formula>
    </cfRule>
    <cfRule type="expression" dxfId="186" priority="28" stopIfTrue="1">
      <formula>A28=2</formula>
    </cfRule>
  </conditionalFormatting>
  <conditionalFormatting sqref="B40:B45">
    <cfRule type="expression" dxfId="185" priority="13" stopIfTrue="1">
      <formula>A40=1</formula>
    </cfRule>
    <cfRule type="expression" dxfId="184" priority="14" stopIfTrue="1">
      <formula>A40=2</formula>
    </cfRule>
  </conditionalFormatting>
  <conditionalFormatting sqref="C28:C30 C32:C34">
    <cfRule type="expression" dxfId="183" priority="29" stopIfTrue="1">
      <formula>A28=1</formula>
    </cfRule>
    <cfRule type="expression" dxfId="182" priority="30" stopIfTrue="1">
      <formula>A28=2</formula>
    </cfRule>
  </conditionalFormatting>
  <conditionalFormatting sqref="C40:C45">
    <cfRule type="expression" dxfId="181" priority="15" stopIfTrue="1">
      <formula>A40=1</formula>
    </cfRule>
    <cfRule type="expression" dxfId="180" priority="16" stopIfTrue="1">
      <formula>A40=2</formula>
    </cfRule>
  </conditionalFormatting>
  <conditionalFormatting sqref="D40:D44">
    <cfRule type="expression" dxfId="179" priority="17" stopIfTrue="1">
      <formula>A40=1</formula>
    </cfRule>
    <cfRule type="expression" dxfId="178" priority="18" stopIfTrue="1">
      <formula>A40=2</formula>
    </cfRule>
  </conditionalFormatting>
  <conditionalFormatting sqref="E34">
    <cfRule type="expression" dxfId="177" priority="33" stopIfTrue="1">
      <formula>A34=1</formula>
    </cfRule>
    <cfRule type="expression" dxfId="176" priority="34" stopIfTrue="1">
      <formula>A34=2</formula>
    </cfRule>
  </conditionalFormatting>
  <conditionalFormatting sqref="E40:E44">
    <cfRule type="expression" dxfId="175" priority="19" stopIfTrue="1">
      <formula>A40=1</formula>
    </cfRule>
    <cfRule type="expression" dxfId="174" priority="20" stopIfTrue="1">
      <formula>A40=2</formula>
    </cfRule>
  </conditionalFormatting>
  <conditionalFormatting sqref="E24:H25">
    <cfRule type="expression" dxfId="173" priority="11" stopIfTrue="1">
      <formula>B24=1</formula>
    </cfRule>
    <cfRule type="expression" dxfId="172" priority="12" stopIfTrue="1">
      <formula>B24=2</formula>
    </cfRule>
  </conditionalFormatting>
  <conditionalFormatting sqref="E36:H38">
    <cfRule type="expression" dxfId="171" priority="9" stopIfTrue="1">
      <formula>B36=1</formula>
    </cfRule>
    <cfRule type="expression" dxfId="170" priority="10" stopIfTrue="1">
      <formula>B36=2</formula>
    </cfRule>
  </conditionalFormatting>
  <conditionalFormatting sqref="F30 F34">
    <cfRule type="expression" dxfId="169" priority="35" stopIfTrue="1">
      <formula>A30=1</formula>
    </cfRule>
    <cfRule type="expression" dxfId="168" priority="36" stopIfTrue="1">
      <formula>A30=2</formula>
    </cfRule>
  </conditionalFormatting>
  <conditionalFormatting sqref="F40:F44">
    <cfRule type="expression" dxfId="167" priority="21" stopIfTrue="1">
      <formula>A40=1</formula>
    </cfRule>
    <cfRule type="expression" dxfId="166" priority="22" stopIfTrue="1">
      <formula>A40=2</formula>
    </cfRule>
  </conditionalFormatting>
  <conditionalFormatting sqref="F27:H27 F31:H31 E32:H33 D32:D34">
    <cfRule type="expression" dxfId="165" priority="31" stopIfTrue="1">
      <formula>A27=1</formula>
    </cfRule>
    <cfRule type="expression" dxfId="164" priority="32" stopIfTrue="1">
      <formula>A27=2</formula>
    </cfRule>
  </conditionalFormatting>
  <conditionalFormatting sqref="G30 G34">
    <cfRule type="expression" dxfId="163" priority="37" stopIfTrue="1">
      <formula>A30=1</formula>
    </cfRule>
    <cfRule type="expression" dxfId="162" priority="38" stopIfTrue="1">
      <formula>A30=2</formula>
    </cfRule>
  </conditionalFormatting>
  <conditionalFormatting sqref="G40:G44">
    <cfRule type="expression" dxfId="161" priority="1" stopIfTrue="1">
      <formula>A40=1</formula>
    </cfRule>
    <cfRule type="expression" dxfId="160" priority="2" stopIfTrue="1">
      <formula>A40=2</formula>
    </cfRule>
  </conditionalFormatting>
  <conditionalFormatting sqref="H30 H34">
    <cfRule type="expression" dxfId="159" priority="39" stopIfTrue="1">
      <formula>A30=1</formula>
    </cfRule>
    <cfRule type="expression" dxfId="158" priority="40" stopIfTrue="1">
      <formula>A30=2</formula>
    </cfRule>
  </conditionalFormatting>
  <conditionalFormatting sqref="H40:H44">
    <cfRule type="expression" dxfId="157" priority="3" stopIfTrue="1">
      <formula>A40=1</formula>
    </cfRule>
    <cfRule type="expression" dxfId="156" priority="4" stopIfTrue="1">
      <formula>A40=2</formula>
    </cfRule>
  </conditionalFormatting>
  <pageMargins left="0.39370078740157483" right="0.39370078740157483" top="0.39370078740157483" bottom="0.59055118110236227" header="0.39370078740157483" footer="0.39370078740157483"/>
  <pageSetup paperSize="9" fitToHeight="50" orientation="landscape" verticalDpi="1200" r:id="rId1"/>
  <headerFooter alignWithMargins="0">
    <oddFooter>&amp;CСторінка &amp;P із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49"/>
  <sheetViews>
    <sheetView view="pageBreakPreview" topLeftCell="B28" zoomScaleNormal="100" zoomScaleSheetLayoutView="100" workbookViewId="0">
      <selection activeCell="F46" sqref="F46"/>
    </sheetView>
  </sheetViews>
  <sheetFormatPr defaultRowHeight="12.75" x14ac:dyDescent="0.2"/>
  <cols>
    <col min="1" max="1" width="0" style="119" hidden="1" customWidth="1"/>
    <col min="2" max="2" width="20.7109375" style="117" customWidth="1"/>
    <col min="3" max="3" width="50.7109375" style="118" customWidth="1"/>
    <col min="4" max="8" width="17.42578125" style="119" customWidth="1"/>
    <col min="9" max="9" width="9.140625" style="119"/>
    <col min="10" max="10" width="10.140625" style="119" bestFit="1" customWidth="1"/>
    <col min="11" max="12" width="10" style="119" bestFit="1" customWidth="1"/>
    <col min="13" max="257" width="9.140625" style="119"/>
    <col min="258" max="258" width="21.28515625" style="119" customWidth="1"/>
    <col min="259" max="259" width="50.7109375" style="119" customWidth="1"/>
    <col min="260" max="264" width="17.42578125" style="119" customWidth="1"/>
    <col min="265" max="513" width="9.140625" style="119"/>
    <col min="514" max="514" width="21.28515625" style="119" customWidth="1"/>
    <col min="515" max="515" width="50.7109375" style="119" customWidth="1"/>
    <col min="516" max="520" width="17.42578125" style="119" customWidth="1"/>
    <col min="521" max="769" width="9.140625" style="119"/>
    <col min="770" max="770" width="21.28515625" style="119" customWidth="1"/>
    <col min="771" max="771" width="50.7109375" style="119" customWidth="1"/>
    <col min="772" max="776" width="17.42578125" style="119" customWidth="1"/>
    <col min="777" max="1025" width="9.140625" style="119"/>
    <col min="1026" max="1026" width="21.28515625" style="119" customWidth="1"/>
    <col min="1027" max="1027" width="50.7109375" style="119" customWidth="1"/>
    <col min="1028" max="1032" width="17.42578125" style="119" customWidth="1"/>
    <col min="1033" max="1281" width="9.140625" style="119"/>
    <col min="1282" max="1282" width="21.28515625" style="119" customWidth="1"/>
    <col min="1283" max="1283" width="50.7109375" style="119" customWidth="1"/>
    <col min="1284" max="1288" width="17.42578125" style="119" customWidth="1"/>
    <col min="1289" max="1537" width="9.140625" style="119"/>
    <col min="1538" max="1538" width="21.28515625" style="119" customWidth="1"/>
    <col min="1539" max="1539" width="50.7109375" style="119" customWidth="1"/>
    <col min="1540" max="1544" width="17.42578125" style="119" customWidth="1"/>
    <col min="1545" max="1793" width="9.140625" style="119"/>
    <col min="1794" max="1794" width="21.28515625" style="119" customWidth="1"/>
    <col min="1795" max="1795" width="50.7109375" style="119" customWidth="1"/>
    <col min="1796" max="1800" width="17.42578125" style="119" customWidth="1"/>
    <col min="1801" max="2049" width="9.140625" style="119"/>
    <col min="2050" max="2050" width="21.28515625" style="119" customWidth="1"/>
    <col min="2051" max="2051" width="50.7109375" style="119" customWidth="1"/>
    <col min="2052" max="2056" width="17.42578125" style="119" customWidth="1"/>
    <col min="2057" max="2305" width="9.140625" style="119"/>
    <col min="2306" max="2306" width="21.28515625" style="119" customWidth="1"/>
    <col min="2307" max="2307" width="50.7109375" style="119" customWidth="1"/>
    <col min="2308" max="2312" width="17.42578125" style="119" customWidth="1"/>
    <col min="2313" max="2561" width="9.140625" style="119"/>
    <col min="2562" max="2562" width="21.28515625" style="119" customWidth="1"/>
    <col min="2563" max="2563" width="50.7109375" style="119" customWidth="1"/>
    <col min="2564" max="2568" width="17.42578125" style="119" customWidth="1"/>
    <col min="2569" max="2817" width="9.140625" style="119"/>
    <col min="2818" max="2818" width="21.28515625" style="119" customWidth="1"/>
    <col min="2819" max="2819" width="50.7109375" style="119" customWidth="1"/>
    <col min="2820" max="2824" width="17.42578125" style="119" customWidth="1"/>
    <col min="2825" max="3073" width="9.140625" style="119"/>
    <col min="3074" max="3074" width="21.28515625" style="119" customWidth="1"/>
    <col min="3075" max="3075" width="50.7109375" style="119" customWidth="1"/>
    <col min="3076" max="3080" width="17.42578125" style="119" customWidth="1"/>
    <col min="3081" max="3329" width="9.140625" style="119"/>
    <col min="3330" max="3330" width="21.28515625" style="119" customWidth="1"/>
    <col min="3331" max="3331" width="50.7109375" style="119" customWidth="1"/>
    <col min="3332" max="3336" width="17.42578125" style="119" customWidth="1"/>
    <col min="3337" max="3585" width="9.140625" style="119"/>
    <col min="3586" max="3586" width="21.28515625" style="119" customWidth="1"/>
    <col min="3587" max="3587" width="50.7109375" style="119" customWidth="1"/>
    <col min="3588" max="3592" width="17.42578125" style="119" customWidth="1"/>
    <col min="3593" max="3841" width="9.140625" style="119"/>
    <col min="3842" max="3842" width="21.28515625" style="119" customWidth="1"/>
    <col min="3843" max="3843" width="50.7109375" style="119" customWidth="1"/>
    <col min="3844" max="3848" width="17.42578125" style="119" customWidth="1"/>
    <col min="3849" max="4097" width="9.140625" style="119"/>
    <col min="4098" max="4098" width="21.28515625" style="119" customWidth="1"/>
    <col min="4099" max="4099" width="50.7109375" style="119" customWidth="1"/>
    <col min="4100" max="4104" width="17.42578125" style="119" customWidth="1"/>
    <col min="4105" max="4353" width="9.140625" style="119"/>
    <col min="4354" max="4354" width="21.28515625" style="119" customWidth="1"/>
    <col min="4355" max="4355" width="50.7109375" style="119" customWidth="1"/>
    <col min="4356" max="4360" width="17.42578125" style="119" customWidth="1"/>
    <col min="4361" max="4609" width="9.140625" style="119"/>
    <col min="4610" max="4610" width="21.28515625" style="119" customWidth="1"/>
    <col min="4611" max="4611" width="50.7109375" style="119" customWidth="1"/>
    <col min="4612" max="4616" width="17.42578125" style="119" customWidth="1"/>
    <col min="4617" max="4865" width="9.140625" style="119"/>
    <col min="4866" max="4866" width="21.28515625" style="119" customWidth="1"/>
    <col min="4867" max="4867" width="50.7109375" style="119" customWidth="1"/>
    <col min="4868" max="4872" width="17.42578125" style="119" customWidth="1"/>
    <col min="4873" max="5121" width="9.140625" style="119"/>
    <col min="5122" max="5122" width="21.28515625" style="119" customWidth="1"/>
    <col min="5123" max="5123" width="50.7109375" style="119" customWidth="1"/>
    <col min="5124" max="5128" width="17.42578125" style="119" customWidth="1"/>
    <col min="5129" max="5377" width="9.140625" style="119"/>
    <col min="5378" max="5378" width="21.28515625" style="119" customWidth="1"/>
    <col min="5379" max="5379" width="50.7109375" style="119" customWidth="1"/>
    <col min="5380" max="5384" width="17.42578125" style="119" customWidth="1"/>
    <col min="5385" max="5633" width="9.140625" style="119"/>
    <col min="5634" max="5634" width="21.28515625" style="119" customWidth="1"/>
    <col min="5635" max="5635" width="50.7109375" style="119" customWidth="1"/>
    <col min="5636" max="5640" width="17.42578125" style="119" customWidth="1"/>
    <col min="5641" max="5889" width="9.140625" style="119"/>
    <col min="5890" max="5890" width="21.28515625" style="119" customWidth="1"/>
    <col min="5891" max="5891" width="50.7109375" style="119" customWidth="1"/>
    <col min="5892" max="5896" width="17.42578125" style="119" customWidth="1"/>
    <col min="5897" max="6145" width="9.140625" style="119"/>
    <col min="6146" max="6146" width="21.28515625" style="119" customWidth="1"/>
    <col min="6147" max="6147" width="50.7109375" style="119" customWidth="1"/>
    <col min="6148" max="6152" width="17.42578125" style="119" customWidth="1"/>
    <col min="6153" max="6401" width="9.140625" style="119"/>
    <col min="6402" max="6402" width="21.28515625" style="119" customWidth="1"/>
    <col min="6403" max="6403" width="50.7109375" style="119" customWidth="1"/>
    <col min="6404" max="6408" width="17.42578125" style="119" customWidth="1"/>
    <col min="6409" max="6657" width="9.140625" style="119"/>
    <col min="6658" max="6658" width="21.28515625" style="119" customWidth="1"/>
    <col min="6659" max="6659" width="50.7109375" style="119" customWidth="1"/>
    <col min="6660" max="6664" width="17.42578125" style="119" customWidth="1"/>
    <col min="6665" max="6913" width="9.140625" style="119"/>
    <col min="6914" max="6914" width="21.28515625" style="119" customWidth="1"/>
    <col min="6915" max="6915" width="50.7109375" style="119" customWidth="1"/>
    <col min="6916" max="6920" width="17.42578125" style="119" customWidth="1"/>
    <col min="6921" max="7169" width="9.140625" style="119"/>
    <col min="7170" max="7170" width="21.28515625" style="119" customWidth="1"/>
    <col min="7171" max="7171" width="50.7109375" style="119" customWidth="1"/>
    <col min="7172" max="7176" width="17.42578125" style="119" customWidth="1"/>
    <col min="7177" max="7425" width="9.140625" style="119"/>
    <col min="7426" max="7426" width="21.28515625" style="119" customWidth="1"/>
    <col min="7427" max="7427" width="50.7109375" style="119" customWidth="1"/>
    <col min="7428" max="7432" width="17.42578125" style="119" customWidth="1"/>
    <col min="7433" max="7681" width="9.140625" style="119"/>
    <col min="7682" max="7682" width="21.28515625" style="119" customWidth="1"/>
    <col min="7683" max="7683" width="50.7109375" style="119" customWidth="1"/>
    <col min="7684" max="7688" width="17.42578125" style="119" customWidth="1"/>
    <col min="7689" max="7937" width="9.140625" style="119"/>
    <col min="7938" max="7938" width="21.28515625" style="119" customWidth="1"/>
    <col min="7939" max="7939" width="50.7109375" style="119" customWidth="1"/>
    <col min="7940" max="7944" width="17.42578125" style="119" customWidth="1"/>
    <col min="7945" max="8193" width="9.140625" style="119"/>
    <col min="8194" max="8194" width="21.28515625" style="119" customWidth="1"/>
    <col min="8195" max="8195" width="50.7109375" style="119" customWidth="1"/>
    <col min="8196" max="8200" width="17.42578125" style="119" customWidth="1"/>
    <col min="8201" max="8449" width="9.140625" style="119"/>
    <col min="8450" max="8450" width="21.28515625" style="119" customWidth="1"/>
    <col min="8451" max="8451" width="50.7109375" style="119" customWidth="1"/>
    <col min="8452" max="8456" width="17.42578125" style="119" customWidth="1"/>
    <col min="8457" max="8705" width="9.140625" style="119"/>
    <col min="8706" max="8706" width="21.28515625" style="119" customWidth="1"/>
    <col min="8707" max="8707" width="50.7109375" style="119" customWidth="1"/>
    <col min="8708" max="8712" width="17.42578125" style="119" customWidth="1"/>
    <col min="8713" max="8961" width="9.140625" style="119"/>
    <col min="8962" max="8962" width="21.28515625" style="119" customWidth="1"/>
    <col min="8963" max="8963" width="50.7109375" style="119" customWidth="1"/>
    <col min="8964" max="8968" width="17.42578125" style="119" customWidth="1"/>
    <col min="8969" max="9217" width="9.140625" style="119"/>
    <col min="9218" max="9218" width="21.28515625" style="119" customWidth="1"/>
    <col min="9219" max="9219" width="50.7109375" style="119" customWidth="1"/>
    <col min="9220" max="9224" width="17.42578125" style="119" customWidth="1"/>
    <col min="9225" max="9473" width="9.140625" style="119"/>
    <col min="9474" max="9474" width="21.28515625" style="119" customWidth="1"/>
    <col min="9475" max="9475" width="50.7109375" style="119" customWidth="1"/>
    <col min="9476" max="9480" width="17.42578125" style="119" customWidth="1"/>
    <col min="9481" max="9729" width="9.140625" style="119"/>
    <col min="9730" max="9730" width="21.28515625" style="119" customWidth="1"/>
    <col min="9731" max="9731" width="50.7109375" style="119" customWidth="1"/>
    <col min="9732" max="9736" width="17.42578125" style="119" customWidth="1"/>
    <col min="9737" max="9985" width="9.140625" style="119"/>
    <col min="9986" max="9986" width="21.28515625" style="119" customWidth="1"/>
    <col min="9987" max="9987" width="50.7109375" style="119" customWidth="1"/>
    <col min="9988" max="9992" width="17.42578125" style="119" customWidth="1"/>
    <col min="9993" max="10241" width="9.140625" style="119"/>
    <col min="10242" max="10242" width="21.28515625" style="119" customWidth="1"/>
    <col min="10243" max="10243" width="50.7109375" style="119" customWidth="1"/>
    <col min="10244" max="10248" width="17.42578125" style="119" customWidth="1"/>
    <col min="10249" max="10497" width="9.140625" style="119"/>
    <col min="10498" max="10498" width="21.28515625" style="119" customWidth="1"/>
    <col min="10499" max="10499" width="50.7109375" style="119" customWidth="1"/>
    <col min="10500" max="10504" width="17.42578125" style="119" customWidth="1"/>
    <col min="10505" max="10753" width="9.140625" style="119"/>
    <col min="10754" max="10754" width="21.28515625" style="119" customWidth="1"/>
    <col min="10755" max="10755" width="50.7109375" style="119" customWidth="1"/>
    <col min="10756" max="10760" width="17.42578125" style="119" customWidth="1"/>
    <col min="10761" max="11009" width="9.140625" style="119"/>
    <col min="11010" max="11010" width="21.28515625" style="119" customWidth="1"/>
    <col min="11011" max="11011" width="50.7109375" style="119" customWidth="1"/>
    <col min="11012" max="11016" width="17.42578125" style="119" customWidth="1"/>
    <col min="11017" max="11265" width="9.140625" style="119"/>
    <col min="11266" max="11266" width="21.28515625" style="119" customWidth="1"/>
    <col min="11267" max="11267" width="50.7109375" style="119" customWidth="1"/>
    <col min="11268" max="11272" width="17.42578125" style="119" customWidth="1"/>
    <col min="11273" max="11521" width="9.140625" style="119"/>
    <col min="11522" max="11522" width="21.28515625" style="119" customWidth="1"/>
    <col min="11523" max="11523" width="50.7109375" style="119" customWidth="1"/>
    <col min="11524" max="11528" width="17.42578125" style="119" customWidth="1"/>
    <col min="11529" max="11777" width="9.140625" style="119"/>
    <col min="11778" max="11778" width="21.28515625" style="119" customWidth="1"/>
    <col min="11779" max="11779" width="50.7109375" style="119" customWidth="1"/>
    <col min="11780" max="11784" width="17.42578125" style="119" customWidth="1"/>
    <col min="11785" max="12033" width="9.140625" style="119"/>
    <col min="12034" max="12034" width="21.28515625" style="119" customWidth="1"/>
    <col min="12035" max="12035" width="50.7109375" style="119" customWidth="1"/>
    <col min="12036" max="12040" width="17.42578125" style="119" customWidth="1"/>
    <col min="12041" max="12289" width="9.140625" style="119"/>
    <col min="12290" max="12290" width="21.28515625" style="119" customWidth="1"/>
    <col min="12291" max="12291" width="50.7109375" style="119" customWidth="1"/>
    <col min="12292" max="12296" width="17.42578125" style="119" customWidth="1"/>
    <col min="12297" max="12545" width="9.140625" style="119"/>
    <col min="12546" max="12546" width="21.28515625" style="119" customWidth="1"/>
    <col min="12547" max="12547" width="50.7109375" style="119" customWidth="1"/>
    <col min="12548" max="12552" width="17.42578125" style="119" customWidth="1"/>
    <col min="12553" max="12801" width="9.140625" style="119"/>
    <col min="12802" max="12802" width="21.28515625" style="119" customWidth="1"/>
    <col min="12803" max="12803" width="50.7109375" style="119" customWidth="1"/>
    <col min="12804" max="12808" width="17.42578125" style="119" customWidth="1"/>
    <col min="12809" max="13057" width="9.140625" style="119"/>
    <col min="13058" max="13058" width="21.28515625" style="119" customWidth="1"/>
    <col min="13059" max="13059" width="50.7109375" style="119" customWidth="1"/>
    <col min="13060" max="13064" width="17.42578125" style="119" customWidth="1"/>
    <col min="13065" max="13313" width="9.140625" style="119"/>
    <col min="13314" max="13314" width="21.28515625" style="119" customWidth="1"/>
    <col min="13315" max="13315" width="50.7109375" style="119" customWidth="1"/>
    <col min="13316" max="13320" width="17.42578125" style="119" customWidth="1"/>
    <col min="13321" max="13569" width="9.140625" style="119"/>
    <col min="13570" max="13570" width="21.28515625" style="119" customWidth="1"/>
    <col min="13571" max="13571" width="50.7109375" style="119" customWidth="1"/>
    <col min="13572" max="13576" width="17.42578125" style="119" customWidth="1"/>
    <col min="13577" max="13825" width="9.140625" style="119"/>
    <col min="13826" max="13826" width="21.28515625" style="119" customWidth="1"/>
    <col min="13827" max="13827" width="50.7109375" style="119" customWidth="1"/>
    <col min="13828" max="13832" width="17.42578125" style="119" customWidth="1"/>
    <col min="13833" max="14081" width="9.140625" style="119"/>
    <col min="14082" max="14082" width="21.28515625" style="119" customWidth="1"/>
    <col min="14083" max="14083" width="50.7109375" style="119" customWidth="1"/>
    <col min="14084" max="14088" width="17.42578125" style="119" customWidth="1"/>
    <col min="14089" max="14337" width="9.140625" style="119"/>
    <col min="14338" max="14338" width="21.28515625" style="119" customWidth="1"/>
    <col min="14339" max="14339" width="50.7109375" style="119" customWidth="1"/>
    <col min="14340" max="14344" width="17.42578125" style="119" customWidth="1"/>
    <col min="14345" max="14593" width="9.140625" style="119"/>
    <col min="14594" max="14594" width="21.28515625" style="119" customWidth="1"/>
    <col min="14595" max="14595" width="50.7109375" style="119" customWidth="1"/>
    <col min="14596" max="14600" width="17.42578125" style="119" customWidth="1"/>
    <col min="14601" max="14849" width="9.140625" style="119"/>
    <col min="14850" max="14850" width="21.28515625" style="119" customWidth="1"/>
    <col min="14851" max="14851" width="50.7109375" style="119" customWidth="1"/>
    <col min="14852" max="14856" width="17.42578125" style="119" customWidth="1"/>
    <col min="14857" max="15105" width="9.140625" style="119"/>
    <col min="15106" max="15106" width="21.28515625" style="119" customWidth="1"/>
    <col min="15107" max="15107" width="50.7109375" style="119" customWidth="1"/>
    <col min="15108" max="15112" width="17.42578125" style="119" customWidth="1"/>
    <col min="15113" max="15361" width="9.140625" style="119"/>
    <col min="15362" max="15362" width="21.28515625" style="119" customWidth="1"/>
    <col min="15363" max="15363" width="50.7109375" style="119" customWidth="1"/>
    <col min="15364" max="15368" width="17.42578125" style="119" customWidth="1"/>
    <col min="15369" max="15617" width="9.140625" style="119"/>
    <col min="15618" max="15618" width="21.28515625" style="119" customWidth="1"/>
    <col min="15619" max="15619" width="50.7109375" style="119" customWidth="1"/>
    <col min="15620" max="15624" width="17.42578125" style="119" customWidth="1"/>
    <col min="15625" max="15873" width="9.140625" style="119"/>
    <col min="15874" max="15874" width="21.28515625" style="119" customWidth="1"/>
    <col min="15875" max="15875" width="50.7109375" style="119" customWidth="1"/>
    <col min="15876" max="15880" width="17.42578125" style="119" customWidth="1"/>
    <col min="15881" max="16129" width="9.140625" style="119"/>
    <col min="16130" max="16130" width="21.28515625" style="119" customWidth="1"/>
    <col min="16131" max="16131" width="50.7109375" style="119" customWidth="1"/>
    <col min="16132" max="16136" width="17.42578125" style="119" customWidth="1"/>
    <col min="16137" max="16384" width="9.140625" style="119"/>
  </cols>
  <sheetData>
    <row r="1" spans="1:9" ht="15.75" x14ac:dyDescent="0.2">
      <c r="B1" s="126"/>
      <c r="C1" s="127"/>
      <c r="D1" s="128"/>
      <c r="E1" s="128"/>
      <c r="F1" s="79" t="s">
        <v>294</v>
      </c>
      <c r="G1" s="130"/>
      <c r="H1" s="130"/>
    </row>
    <row r="2" spans="1:9" ht="15.75" x14ac:dyDescent="0.2">
      <c r="B2" s="126"/>
      <c r="C2" s="127"/>
      <c r="D2" s="128"/>
      <c r="E2" s="128"/>
      <c r="F2" s="79" t="s">
        <v>35</v>
      </c>
      <c r="G2" s="130"/>
      <c r="H2" s="130"/>
    </row>
    <row r="3" spans="1:9" ht="15.75" x14ac:dyDescent="0.2">
      <c r="B3" s="126"/>
      <c r="C3" s="127"/>
      <c r="D3" s="128"/>
      <c r="E3" s="128"/>
      <c r="F3" s="79" t="s">
        <v>36</v>
      </c>
      <c r="G3" s="130"/>
      <c r="H3" s="130"/>
    </row>
    <row r="4" spans="1:9" ht="15.75" x14ac:dyDescent="0.2">
      <c r="B4" s="126"/>
      <c r="C4" s="127"/>
      <c r="D4" s="128"/>
      <c r="E4" s="128"/>
      <c r="F4" s="79" t="s">
        <v>37</v>
      </c>
      <c r="G4" s="130"/>
      <c r="H4" s="130"/>
    </row>
    <row r="5" spans="1:9" x14ac:dyDescent="0.2">
      <c r="B5" s="176"/>
      <c r="C5" s="127"/>
      <c r="D5" s="128"/>
      <c r="E5" s="128"/>
      <c r="F5" s="128"/>
      <c r="G5" s="128"/>
      <c r="H5" s="128"/>
    </row>
    <row r="6" spans="1:9" ht="15.75" x14ac:dyDescent="0.25">
      <c r="B6" s="226" t="s">
        <v>231</v>
      </c>
      <c r="C6" s="226"/>
      <c r="D6" s="226"/>
      <c r="E6" s="226"/>
      <c r="F6" s="226"/>
      <c r="G6" s="226"/>
      <c r="H6" s="226"/>
    </row>
    <row r="7" spans="1:9" ht="15.75" x14ac:dyDescent="0.25">
      <c r="B7" s="226" t="s">
        <v>297</v>
      </c>
      <c r="C7" s="226"/>
      <c r="D7" s="226"/>
      <c r="E7" s="226"/>
      <c r="F7" s="226"/>
      <c r="G7" s="226"/>
      <c r="H7" s="226"/>
    </row>
    <row r="8" spans="1:9" x14ac:dyDescent="0.2">
      <c r="B8" s="129" t="s">
        <v>10</v>
      </c>
      <c r="C8" s="127"/>
      <c r="D8" s="128"/>
      <c r="E8" s="128"/>
      <c r="F8" s="128"/>
      <c r="G8" s="128"/>
      <c r="H8" s="128"/>
    </row>
    <row r="9" spans="1:9" x14ac:dyDescent="0.2">
      <c r="B9" s="130" t="s">
        <v>1</v>
      </c>
      <c r="C9" s="127"/>
      <c r="D9" s="128"/>
      <c r="E9" s="128"/>
      <c r="F9" s="128"/>
      <c r="G9" s="128"/>
      <c r="H9" s="128"/>
    </row>
    <row r="10" spans="1:9" x14ac:dyDescent="0.2">
      <c r="B10" s="126"/>
      <c r="C10" s="127"/>
      <c r="D10" s="128"/>
      <c r="E10" s="128"/>
      <c r="F10" s="128"/>
      <c r="G10" s="128"/>
      <c r="H10" s="133" t="s">
        <v>2</v>
      </c>
    </row>
    <row r="11" spans="1:9" ht="24.95" customHeight="1" x14ac:dyDescent="0.2">
      <c r="B11" s="239" t="s">
        <v>299</v>
      </c>
      <c r="C11" s="241" t="s">
        <v>298</v>
      </c>
      <c r="D11" s="173" t="s">
        <v>28</v>
      </c>
      <c r="E11" s="173" t="s">
        <v>29</v>
      </c>
      <c r="F11" s="173" t="s">
        <v>30</v>
      </c>
      <c r="G11" s="173" t="s">
        <v>31</v>
      </c>
      <c r="H11" s="173" t="s">
        <v>32</v>
      </c>
    </row>
    <row r="12" spans="1:9" ht="24.95" customHeight="1" x14ac:dyDescent="0.2">
      <c r="B12" s="240"/>
      <c r="C12" s="242"/>
      <c r="D12" s="174" t="s">
        <v>5</v>
      </c>
      <c r="E12" s="174" t="s">
        <v>6</v>
      </c>
      <c r="F12" s="174" t="s">
        <v>7</v>
      </c>
      <c r="G12" s="174" t="s">
        <v>7</v>
      </c>
      <c r="H12" s="174" t="s">
        <v>7</v>
      </c>
    </row>
    <row r="13" spans="1:9" x14ac:dyDescent="0.2">
      <c r="B13" s="177">
        <v>1</v>
      </c>
      <c r="C13" s="165">
        <v>2</v>
      </c>
      <c r="D13" s="165">
        <v>3</v>
      </c>
      <c r="E13" s="165">
        <v>4</v>
      </c>
      <c r="F13" s="165">
        <v>5</v>
      </c>
      <c r="G13" s="165">
        <v>6</v>
      </c>
      <c r="H13" s="165">
        <v>7</v>
      </c>
    </row>
    <row r="14" spans="1:9" ht="21.75" customHeight="1" x14ac:dyDescent="0.2">
      <c r="A14" s="175">
        <v>1</v>
      </c>
      <c r="B14" s="243" t="s">
        <v>295</v>
      </c>
      <c r="C14" s="244"/>
      <c r="D14" s="244"/>
      <c r="E14" s="244"/>
      <c r="F14" s="244"/>
      <c r="G14" s="244"/>
      <c r="H14" s="245"/>
      <c r="I14" s="159"/>
    </row>
    <row r="15" spans="1:9" ht="38.25" x14ac:dyDescent="0.2">
      <c r="A15" s="175"/>
      <c r="B15" s="134">
        <v>41033300</v>
      </c>
      <c r="C15" s="187" t="s">
        <v>161</v>
      </c>
      <c r="D15" s="186">
        <v>26207982.760000002</v>
      </c>
      <c r="E15" s="186"/>
      <c r="F15" s="186"/>
      <c r="G15" s="186"/>
      <c r="H15" s="186"/>
      <c r="I15" s="159"/>
    </row>
    <row r="16" spans="1:9" ht="38.25" x14ac:dyDescent="0.2">
      <c r="A16" s="175"/>
      <c r="B16" s="134">
        <v>41033800</v>
      </c>
      <c r="C16" s="187" t="s">
        <v>162</v>
      </c>
      <c r="D16" s="186">
        <v>8633947.0099999998</v>
      </c>
      <c r="E16" s="186"/>
      <c r="F16" s="186"/>
      <c r="G16" s="186"/>
      <c r="H16" s="186"/>
      <c r="I16" s="159"/>
    </row>
    <row r="17" spans="1:12" x14ac:dyDescent="0.2">
      <c r="A17" s="175"/>
      <c r="B17" s="134">
        <v>41033900</v>
      </c>
      <c r="C17" s="189" t="s">
        <v>163</v>
      </c>
      <c r="D17" s="190">
        <v>753756400</v>
      </c>
      <c r="E17" s="190">
        <v>522248400</v>
      </c>
      <c r="F17" s="190">
        <v>857274800</v>
      </c>
      <c r="G17" s="190">
        <v>924967300</v>
      </c>
      <c r="H17" s="190">
        <v>992659900</v>
      </c>
      <c r="I17" s="159"/>
    </row>
    <row r="18" spans="1:12" ht="38.25" x14ac:dyDescent="0.2">
      <c r="A18" s="175"/>
      <c r="B18" s="134">
        <v>41035400</v>
      </c>
      <c r="C18" s="187" t="s">
        <v>164</v>
      </c>
      <c r="D18" s="191">
        <v>0</v>
      </c>
      <c r="E18" s="186">
        <v>5255400</v>
      </c>
      <c r="F18" s="186"/>
      <c r="G18" s="186"/>
      <c r="H18" s="186"/>
      <c r="I18" s="159"/>
    </row>
    <row r="19" spans="1:12" ht="51" x14ac:dyDescent="0.2">
      <c r="A19" s="175"/>
      <c r="B19" s="134">
        <v>41036000</v>
      </c>
      <c r="C19" s="187" t="s">
        <v>165</v>
      </c>
      <c r="D19" s="186">
        <v>0</v>
      </c>
      <c r="E19" s="186">
        <v>13335900</v>
      </c>
      <c r="F19" s="186"/>
      <c r="G19" s="186"/>
      <c r="H19" s="186"/>
      <c r="I19" s="159"/>
    </row>
    <row r="20" spans="1:12" ht="38.25" x14ac:dyDescent="0.2">
      <c r="A20" s="175"/>
      <c r="B20" s="134">
        <v>41036300</v>
      </c>
      <c r="C20" s="192" t="s">
        <v>166</v>
      </c>
      <c r="D20" s="186">
        <v>0</v>
      </c>
      <c r="E20" s="186">
        <v>38198300</v>
      </c>
      <c r="F20" s="186"/>
      <c r="G20" s="186"/>
      <c r="H20" s="186"/>
      <c r="I20" s="159"/>
    </row>
    <row r="21" spans="1:12" ht="21.75" customHeight="1" x14ac:dyDescent="0.2">
      <c r="A21" s="175"/>
      <c r="B21" s="134">
        <v>9900000000</v>
      </c>
      <c r="C21" s="135" t="s">
        <v>339</v>
      </c>
      <c r="D21" s="137">
        <f>SUM(D15:D20)</f>
        <v>788598329.76999998</v>
      </c>
      <c r="E21" s="137">
        <f t="shared" ref="E21:H21" si="0">SUM(E15:E20)</f>
        <v>579038000</v>
      </c>
      <c r="F21" s="137">
        <f t="shared" si="0"/>
        <v>857274800</v>
      </c>
      <c r="G21" s="137">
        <f t="shared" si="0"/>
        <v>924967300</v>
      </c>
      <c r="H21" s="137">
        <f t="shared" si="0"/>
        <v>992659900</v>
      </c>
      <c r="I21" s="159"/>
      <c r="J21" s="137">
        <f>F21/2</f>
        <v>428637400</v>
      </c>
      <c r="K21" s="137">
        <f t="shared" ref="K21:L21" si="1">G21/2</f>
        <v>462483650</v>
      </c>
      <c r="L21" s="137">
        <f t="shared" si="1"/>
        <v>496329950</v>
      </c>
    </row>
    <row r="22" spans="1:12" ht="51" x14ac:dyDescent="0.2">
      <c r="A22" s="158">
        <v>0</v>
      </c>
      <c r="B22" s="134">
        <v>41040200</v>
      </c>
      <c r="C22" s="184" t="s">
        <v>336</v>
      </c>
      <c r="D22" s="186">
        <v>7509500</v>
      </c>
      <c r="E22" s="186">
        <v>7178900</v>
      </c>
      <c r="F22" s="186">
        <v>7337900</v>
      </c>
      <c r="G22" s="186">
        <v>7337900</v>
      </c>
      <c r="H22" s="186">
        <v>7335900</v>
      </c>
      <c r="I22" s="159"/>
      <c r="J22" s="137">
        <f>F22/2</f>
        <v>3668950</v>
      </c>
      <c r="K22" s="137">
        <f t="shared" ref="K22" si="2">G22/2</f>
        <v>3668950</v>
      </c>
      <c r="L22" s="137">
        <f t="shared" ref="L22" si="3">H22/2</f>
        <v>3667950</v>
      </c>
    </row>
    <row r="23" spans="1:12" x14ac:dyDescent="0.2">
      <c r="A23" s="158"/>
      <c r="B23" s="134">
        <v>41040400</v>
      </c>
      <c r="C23" s="184" t="s">
        <v>338</v>
      </c>
      <c r="D23" s="186">
        <v>467806.32</v>
      </c>
      <c r="E23" s="186">
        <v>92669</v>
      </c>
      <c r="F23" s="186"/>
      <c r="G23" s="186"/>
      <c r="H23" s="186"/>
      <c r="I23" s="159"/>
    </row>
    <row r="24" spans="1:12" ht="204" x14ac:dyDescent="0.2">
      <c r="A24" s="158"/>
      <c r="B24" s="134">
        <v>41050400</v>
      </c>
      <c r="C24" s="185" t="s">
        <v>177</v>
      </c>
      <c r="D24" s="186">
        <v>120772001.28</v>
      </c>
      <c r="E24" s="137"/>
      <c r="F24" s="137"/>
      <c r="G24" s="137"/>
      <c r="H24" s="137"/>
      <c r="I24" s="159"/>
    </row>
    <row r="25" spans="1:12" ht="165.75" x14ac:dyDescent="0.2">
      <c r="A25" s="158"/>
      <c r="B25" s="134">
        <v>41050500</v>
      </c>
      <c r="C25" s="185" t="s">
        <v>178</v>
      </c>
      <c r="D25" s="186">
        <v>17680194.16</v>
      </c>
      <c r="E25" s="137"/>
      <c r="F25" s="137"/>
      <c r="G25" s="137"/>
      <c r="H25" s="137"/>
      <c r="I25" s="159"/>
    </row>
    <row r="26" spans="1:12" ht="229.5" x14ac:dyDescent="0.2">
      <c r="A26" s="158"/>
      <c r="B26" s="134">
        <v>41050600</v>
      </c>
      <c r="C26" s="185" t="s">
        <v>179</v>
      </c>
      <c r="D26" s="186">
        <v>80397186.469999999</v>
      </c>
      <c r="E26" s="137"/>
      <c r="F26" s="137"/>
      <c r="G26" s="137"/>
      <c r="H26" s="137"/>
      <c r="I26" s="159"/>
    </row>
    <row r="27" spans="1:12" ht="76.5" x14ac:dyDescent="0.2">
      <c r="A27" s="158"/>
      <c r="B27" s="134">
        <v>41050900</v>
      </c>
      <c r="C27" s="185" t="s">
        <v>180</v>
      </c>
      <c r="D27" s="186">
        <v>6996382</v>
      </c>
      <c r="E27" s="137"/>
      <c r="F27" s="137"/>
      <c r="G27" s="137"/>
      <c r="H27" s="137"/>
      <c r="I27" s="159"/>
    </row>
    <row r="28" spans="1:12" ht="25.5" x14ac:dyDescent="0.2">
      <c r="A28" s="158"/>
      <c r="B28" s="134">
        <v>41051000</v>
      </c>
      <c r="C28" s="187" t="s">
        <v>181</v>
      </c>
      <c r="D28" s="137">
        <v>11127203</v>
      </c>
      <c r="E28" s="137">
        <v>8792908</v>
      </c>
      <c r="F28" s="137">
        <v>13883187</v>
      </c>
      <c r="G28" s="137">
        <v>14966141</v>
      </c>
      <c r="H28" s="137">
        <v>16058690</v>
      </c>
      <c r="I28" s="159"/>
    </row>
    <row r="29" spans="1:12" ht="38.25" x14ac:dyDescent="0.2">
      <c r="A29" s="158"/>
      <c r="B29" s="134">
        <v>41051200</v>
      </c>
      <c r="C29" s="187" t="s">
        <v>182</v>
      </c>
      <c r="D29" s="137">
        <v>7005709</v>
      </c>
      <c r="E29" s="137"/>
      <c r="F29" s="137"/>
      <c r="G29" s="137"/>
      <c r="H29" s="137"/>
      <c r="I29" s="159"/>
    </row>
    <row r="30" spans="1:12" ht="51" x14ac:dyDescent="0.2">
      <c r="A30" s="158"/>
      <c r="B30" s="134">
        <v>41051400</v>
      </c>
      <c r="C30" s="187" t="s">
        <v>183</v>
      </c>
      <c r="D30" s="137">
        <v>9469965.6699999999</v>
      </c>
      <c r="E30" s="137"/>
      <c r="F30" s="137"/>
      <c r="G30" s="137"/>
      <c r="H30" s="137"/>
      <c r="I30" s="159"/>
    </row>
    <row r="31" spans="1:12" ht="51" x14ac:dyDescent="0.2">
      <c r="A31" s="158"/>
      <c r="B31" s="134">
        <v>41051700</v>
      </c>
      <c r="C31" s="187" t="s">
        <v>184</v>
      </c>
      <c r="D31" s="137">
        <v>532298.64</v>
      </c>
      <c r="E31" s="137"/>
      <c r="F31" s="137"/>
      <c r="G31" s="137"/>
      <c r="H31" s="137"/>
      <c r="I31" s="159"/>
    </row>
    <row r="32" spans="1:12" x14ac:dyDescent="0.2">
      <c r="A32" s="158"/>
      <c r="B32" s="134">
        <v>41053900</v>
      </c>
      <c r="C32" s="185" t="s">
        <v>186</v>
      </c>
      <c r="D32" s="137">
        <v>759300.6</v>
      </c>
      <c r="E32" s="137">
        <v>1171046</v>
      </c>
      <c r="F32" s="137">
        <v>1271771</v>
      </c>
      <c r="G32" s="137">
        <v>1346781</v>
      </c>
      <c r="H32" s="137">
        <v>1418174</v>
      </c>
      <c r="I32" s="159"/>
    </row>
    <row r="33" spans="1:13" ht="51" x14ac:dyDescent="0.2">
      <c r="A33" s="158"/>
      <c r="B33" s="134">
        <v>41057700</v>
      </c>
      <c r="C33" s="185" t="s">
        <v>187</v>
      </c>
      <c r="D33" s="137">
        <v>93550</v>
      </c>
      <c r="E33" s="137">
        <v>158112</v>
      </c>
      <c r="F33" s="137"/>
      <c r="G33" s="137"/>
      <c r="H33" s="137"/>
      <c r="I33" s="159"/>
    </row>
    <row r="34" spans="1:13" ht="76.5" x14ac:dyDescent="0.2">
      <c r="A34" s="158"/>
      <c r="B34" s="134">
        <v>41059300</v>
      </c>
      <c r="C34" s="187" t="s">
        <v>188</v>
      </c>
      <c r="D34" s="137">
        <v>43055.82</v>
      </c>
      <c r="E34" s="137">
        <v>2211460</v>
      </c>
      <c r="F34" s="137"/>
      <c r="G34" s="137"/>
      <c r="H34" s="137"/>
      <c r="I34" s="159"/>
    </row>
    <row r="35" spans="1:13" x14ac:dyDescent="0.2">
      <c r="A35" s="158"/>
      <c r="B35" s="134">
        <v>2210000000</v>
      </c>
      <c r="C35" s="135" t="s">
        <v>337</v>
      </c>
      <c r="D35" s="137">
        <f>SUM(D22:D34)</f>
        <v>262854152.95999995</v>
      </c>
      <c r="E35" s="137">
        <f>SUM(E22:E34)</f>
        <v>19605095</v>
      </c>
      <c r="F35" s="137">
        <f>SUM(F22:F34)</f>
        <v>22492858</v>
      </c>
      <c r="G35" s="137">
        <f>SUM(G22:G34)</f>
        <v>23650822</v>
      </c>
      <c r="H35" s="137">
        <f>SUM(H22:H34)</f>
        <v>24812764</v>
      </c>
      <c r="I35" s="159"/>
    </row>
    <row r="36" spans="1:13" ht="20.25" customHeight="1" x14ac:dyDescent="0.2">
      <c r="A36" s="175">
        <v>1</v>
      </c>
      <c r="B36" s="223" t="s">
        <v>296</v>
      </c>
      <c r="C36" s="223"/>
      <c r="D36" s="223"/>
      <c r="E36" s="223"/>
      <c r="F36" s="223"/>
      <c r="G36" s="223"/>
      <c r="H36" s="246"/>
      <c r="I36" s="159"/>
    </row>
    <row r="37" spans="1:13" ht="38.25" x14ac:dyDescent="0.2">
      <c r="A37" s="158">
        <v>0</v>
      </c>
      <c r="B37" s="134">
        <v>41051100</v>
      </c>
      <c r="C37" s="187" t="s">
        <v>189</v>
      </c>
      <c r="D37" s="137">
        <v>16116265</v>
      </c>
      <c r="E37" s="137"/>
      <c r="F37" s="137"/>
      <c r="G37" s="137"/>
      <c r="H37" s="137"/>
      <c r="I37" s="159"/>
    </row>
    <row r="38" spans="1:13" x14ac:dyDescent="0.2">
      <c r="A38" s="156"/>
      <c r="B38" s="134">
        <v>2210000000</v>
      </c>
      <c r="C38" s="135" t="s">
        <v>337</v>
      </c>
      <c r="D38" s="137">
        <f>D37</f>
        <v>16116265</v>
      </c>
      <c r="E38" s="137">
        <f t="shared" ref="E38:H38" si="4">E37</f>
        <v>0</v>
      </c>
      <c r="F38" s="137">
        <f t="shared" si="4"/>
        <v>0</v>
      </c>
      <c r="G38" s="137">
        <f t="shared" si="4"/>
        <v>0</v>
      </c>
      <c r="H38" s="137">
        <f t="shared" si="4"/>
        <v>0</v>
      </c>
      <c r="I38" s="159"/>
    </row>
    <row r="39" spans="1:13" ht="38.25" x14ac:dyDescent="0.2">
      <c r="A39" s="156"/>
      <c r="B39" s="134">
        <v>41033300</v>
      </c>
      <c r="C39" s="188" t="s">
        <v>161</v>
      </c>
      <c r="D39" s="137">
        <v>42063000</v>
      </c>
      <c r="E39" s="137"/>
      <c r="F39" s="137"/>
      <c r="G39" s="137"/>
      <c r="H39" s="137"/>
      <c r="I39" s="159"/>
    </row>
    <row r="40" spans="1:13" x14ac:dyDescent="0.2">
      <c r="A40" s="156"/>
      <c r="B40" s="134">
        <v>9900000000</v>
      </c>
      <c r="C40" s="135" t="s">
        <v>339</v>
      </c>
      <c r="D40" s="137">
        <f>D39</f>
        <v>42063000</v>
      </c>
      <c r="E40" s="137">
        <f t="shared" ref="E40" si="5">E39</f>
        <v>0</v>
      </c>
      <c r="F40" s="137">
        <f t="shared" ref="F40" si="6">F39</f>
        <v>0</v>
      </c>
      <c r="G40" s="137">
        <f t="shared" ref="G40" si="7">G39</f>
        <v>0</v>
      </c>
      <c r="H40" s="137">
        <f t="shared" ref="H40" si="8">H39</f>
        <v>0</v>
      </c>
      <c r="I40" s="159"/>
    </row>
    <row r="41" spans="1:13" x14ac:dyDescent="0.2">
      <c r="A41" s="156"/>
      <c r="B41" s="148" t="s">
        <v>15</v>
      </c>
      <c r="C41" s="149" t="s">
        <v>301</v>
      </c>
      <c r="D41" s="151">
        <f>D39+D37+D34+D33+D32+D31+D30+D29+D28+D27+D26+D25+D24+D23+D22+D20+D19+D18+D17+D16+D15</f>
        <v>1109631747.73</v>
      </c>
      <c r="E41" s="151">
        <f t="shared" ref="E41:H41" si="9">E39+E37+E34+E33+E32+E31+E30+E29+E28+E27+E26+E25+E24+E23+E22+E20+E19+E18+E17+E16+E15</f>
        <v>598643095</v>
      </c>
      <c r="F41" s="151">
        <f t="shared" si="9"/>
        <v>879767658</v>
      </c>
      <c r="G41" s="151">
        <f t="shared" si="9"/>
        <v>948618122</v>
      </c>
      <c r="H41" s="151">
        <f t="shared" si="9"/>
        <v>1017472664</v>
      </c>
      <c r="I41" s="172" t="b">
        <f>D41=D42+D43</f>
        <v>1</v>
      </c>
      <c r="J41" s="172" t="b">
        <f>E41=E42+E43</f>
        <v>1</v>
      </c>
      <c r="K41" s="172" t="b">
        <f>F41=F42+F43</f>
        <v>1</v>
      </c>
      <c r="L41" s="172" t="b">
        <f>G41=G42+G43</f>
        <v>1</v>
      </c>
      <c r="M41" s="172" t="b">
        <f>H41=H42+H43</f>
        <v>1</v>
      </c>
    </row>
    <row r="42" spans="1:13" x14ac:dyDescent="0.2">
      <c r="A42" s="156"/>
      <c r="B42" s="148" t="s">
        <v>15</v>
      </c>
      <c r="C42" s="149" t="s">
        <v>16</v>
      </c>
      <c r="D42" s="151">
        <f>D35+D21</f>
        <v>1051452482.7299999</v>
      </c>
      <c r="E42" s="151">
        <f t="shared" ref="E42:H42" si="10">E35+E21</f>
        <v>598643095</v>
      </c>
      <c r="F42" s="151">
        <f t="shared" si="10"/>
        <v>879767658</v>
      </c>
      <c r="G42" s="151">
        <f t="shared" si="10"/>
        <v>948618122</v>
      </c>
      <c r="H42" s="151">
        <f t="shared" si="10"/>
        <v>1017472664</v>
      </c>
      <c r="I42" s="172" t="b">
        <f>D41='D2'!E169+'D2'!E138</f>
        <v>1</v>
      </c>
      <c r="J42" s="172" t="b">
        <f>E41='D2'!F169+'D2'!F138</f>
        <v>1</v>
      </c>
      <c r="K42" s="172" t="b">
        <f>F41='D2'!G169+'D2'!G138</f>
        <v>1</v>
      </c>
      <c r="L42" s="172" t="b">
        <f>G41='D2'!H169+'D2'!H138</f>
        <v>1</v>
      </c>
      <c r="M42" s="172" t="b">
        <f>H41='D2'!I169+'D2'!I138</f>
        <v>1</v>
      </c>
    </row>
    <row r="43" spans="1:13" x14ac:dyDescent="0.2">
      <c r="A43" s="156"/>
      <c r="B43" s="148" t="s">
        <v>15</v>
      </c>
      <c r="C43" s="149" t="s">
        <v>17</v>
      </c>
      <c r="D43" s="151">
        <f>D40+D38</f>
        <v>58179265</v>
      </c>
      <c r="E43" s="151">
        <f t="shared" ref="E43:H43" si="11">E40+E38</f>
        <v>0</v>
      </c>
      <c r="F43" s="151">
        <f t="shared" si="11"/>
        <v>0</v>
      </c>
      <c r="G43" s="151">
        <f t="shared" si="11"/>
        <v>0</v>
      </c>
      <c r="H43" s="151">
        <f t="shared" si="11"/>
        <v>0</v>
      </c>
      <c r="I43" s="159"/>
    </row>
    <row r="44" spans="1:13" x14ac:dyDescent="0.2">
      <c r="A44" s="156"/>
      <c r="B44" s="131"/>
      <c r="C44" s="132"/>
      <c r="D44" s="178"/>
      <c r="E44" s="178"/>
      <c r="F44" s="178"/>
      <c r="G44" s="178"/>
      <c r="H44" s="178"/>
      <c r="I44" s="159"/>
    </row>
    <row r="45" spans="1:13" x14ac:dyDescent="0.2">
      <c r="B45" s="126"/>
      <c r="C45" s="127" t="s">
        <v>341</v>
      </c>
      <c r="D45" s="128"/>
      <c r="E45" s="128"/>
      <c r="F45" s="128"/>
      <c r="G45" s="128" t="s">
        <v>342</v>
      </c>
      <c r="H45" s="128"/>
    </row>
    <row r="46" spans="1:13" x14ac:dyDescent="0.2">
      <c r="B46" s="126"/>
      <c r="C46" s="127"/>
      <c r="D46" s="126"/>
      <c r="E46" s="126"/>
      <c r="F46" s="126"/>
      <c r="G46" s="126"/>
      <c r="H46" s="126"/>
    </row>
    <row r="47" spans="1:13" x14ac:dyDescent="0.2">
      <c r="B47" s="126"/>
      <c r="C47" s="127" t="s">
        <v>346</v>
      </c>
      <c r="D47" s="128"/>
      <c r="E47" s="128"/>
      <c r="F47" s="128"/>
      <c r="G47" s="128" t="s">
        <v>344</v>
      </c>
      <c r="H47" s="128"/>
    </row>
    <row r="48" spans="1:13" x14ac:dyDescent="0.2">
      <c r="B48" s="230"/>
      <c r="C48" s="230"/>
      <c r="D48" s="125"/>
      <c r="E48" s="128"/>
      <c r="F48" s="231"/>
      <c r="G48" s="231"/>
      <c r="H48" s="128"/>
    </row>
    <row r="49" spans="2:8" x14ac:dyDescent="0.2">
      <c r="B49" s="230"/>
      <c r="C49" s="230"/>
      <c r="D49" s="139"/>
      <c r="E49" s="128"/>
      <c r="F49" s="225"/>
      <c r="G49" s="225"/>
      <c r="H49" s="128"/>
    </row>
  </sheetData>
  <mergeCells count="9">
    <mergeCell ref="B48:C49"/>
    <mergeCell ref="F48:G48"/>
    <mergeCell ref="F49:G49"/>
    <mergeCell ref="B7:H7"/>
    <mergeCell ref="B6:H6"/>
    <mergeCell ref="B11:B12"/>
    <mergeCell ref="C11:C12"/>
    <mergeCell ref="B14:H14"/>
    <mergeCell ref="B36:H36"/>
  </mergeCells>
  <conditionalFormatting sqref="B46:B51">
    <cfRule type="expression" dxfId="27" priority="1" stopIfTrue="1">
      <formula>A46=1</formula>
    </cfRule>
    <cfRule type="expression" dxfId="26" priority="2" stopIfTrue="1">
      <formula>A46=2</formula>
    </cfRule>
  </conditionalFormatting>
  <conditionalFormatting sqref="C46:C51">
    <cfRule type="expression" dxfId="25" priority="3" stopIfTrue="1">
      <formula>A46=1</formula>
    </cfRule>
    <cfRule type="expression" dxfId="24" priority="4" stopIfTrue="1">
      <formula>A46=2</formula>
    </cfRule>
  </conditionalFormatting>
  <conditionalFormatting sqref="D46:D51">
    <cfRule type="expression" dxfId="23" priority="5" stopIfTrue="1">
      <formula>A46=1</formula>
    </cfRule>
    <cfRule type="expression" dxfId="22" priority="6" stopIfTrue="1">
      <formula>A46=2</formula>
    </cfRule>
  </conditionalFormatting>
  <conditionalFormatting sqref="E46:E51">
    <cfRule type="expression" dxfId="21" priority="7" stopIfTrue="1">
      <formula>A46=1</formula>
    </cfRule>
    <cfRule type="expression" dxfId="20" priority="8" stopIfTrue="1">
      <formula>A46=2</formula>
    </cfRule>
  </conditionalFormatting>
  <conditionalFormatting sqref="F46:F51">
    <cfRule type="expression" dxfId="19" priority="9" stopIfTrue="1">
      <formula>A46=1</formula>
    </cfRule>
    <cfRule type="expression" dxfId="18" priority="10" stopIfTrue="1">
      <formula>A46=2</formula>
    </cfRule>
  </conditionalFormatting>
  <conditionalFormatting sqref="G46:G51">
    <cfRule type="expression" dxfId="17" priority="11" stopIfTrue="1">
      <formula>A46=1</formula>
    </cfRule>
    <cfRule type="expression" dxfId="16" priority="12" stopIfTrue="1">
      <formula>A46=2</formula>
    </cfRule>
  </conditionalFormatting>
  <conditionalFormatting sqref="H46:H51">
    <cfRule type="expression" dxfId="15" priority="13" stopIfTrue="1">
      <formula>A46=1</formula>
    </cfRule>
    <cfRule type="expression" dxfId="14" priority="14" stopIfTrue="1">
      <formula>A46=2</formula>
    </cfRule>
  </conditionalFormatting>
  <pageMargins left="0.39370078740157483" right="0.39370078740157483" top="0.39370078740157483" bottom="0.44" header="0.39370078740157483" footer="0.25"/>
  <pageSetup paperSize="9" scale="98" fitToHeight="50" orientation="landscape" r:id="rId1"/>
  <headerFooter alignWithMargins="0">
    <oddFooter>&amp;CСторінка &amp;P із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38"/>
  <sheetViews>
    <sheetView tabSelected="1" view="pageBreakPreview" topLeftCell="B4" zoomScaleNormal="100" zoomScaleSheetLayoutView="100" workbookViewId="0">
      <selection activeCell="K31" sqref="K31"/>
    </sheetView>
  </sheetViews>
  <sheetFormatPr defaultRowHeight="12.75" x14ac:dyDescent="0.2"/>
  <cols>
    <col min="1" max="1" width="0" style="119" hidden="1" customWidth="1"/>
    <col min="2" max="2" width="20.7109375" style="117" customWidth="1"/>
    <col min="3" max="3" width="20.85546875" style="118" customWidth="1"/>
    <col min="4" max="4" width="58.7109375" style="118" customWidth="1"/>
    <col min="5" max="9" width="17.42578125" style="119" customWidth="1"/>
    <col min="10" max="10" width="11.140625" style="119" bestFit="1" customWidth="1"/>
    <col min="11" max="11" width="10" style="119" bestFit="1" customWidth="1"/>
    <col min="12" max="258" width="9.140625" style="119"/>
    <col min="259" max="259" width="21.28515625" style="119" customWidth="1"/>
    <col min="260" max="260" width="50.7109375" style="119" customWidth="1"/>
    <col min="261" max="265" width="17.42578125" style="119" customWidth="1"/>
    <col min="266" max="514" width="9.140625" style="119"/>
    <col min="515" max="515" width="21.28515625" style="119" customWidth="1"/>
    <col min="516" max="516" width="50.7109375" style="119" customWidth="1"/>
    <col min="517" max="521" width="17.42578125" style="119" customWidth="1"/>
    <col min="522" max="770" width="9.140625" style="119"/>
    <col min="771" max="771" width="21.28515625" style="119" customWidth="1"/>
    <col min="772" max="772" width="50.7109375" style="119" customWidth="1"/>
    <col min="773" max="777" width="17.42578125" style="119" customWidth="1"/>
    <col min="778" max="1026" width="9.140625" style="119"/>
    <col min="1027" max="1027" width="21.28515625" style="119" customWidth="1"/>
    <col min="1028" max="1028" width="50.7109375" style="119" customWidth="1"/>
    <col min="1029" max="1033" width="17.42578125" style="119" customWidth="1"/>
    <col min="1034" max="1282" width="9.140625" style="119"/>
    <col min="1283" max="1283" width="21.28515625" style="119" customWidth="1"/>
    <col min="1284" max="1284" width="50.7109375" style="119" customWidth="1"/>
    <col min="1285" max="1289" width="17.42578125" style="119" customWidth="1"/>
    <col min="1290" max="1538" width="9.140625" style="119"/>
    <col min="1539" max="1539" width="21.28515625" style="119" customWidth="1"/>
    <col min="1540" max="1540" width="50.7109375" style="119" customWidth="1"/>
    <col min="1541" max="1545" width="17.42578125" style="119" customWidth="1"/>
    <col min="1546" max="1794" width="9.140625" style="119"/>
    <col min="1795" max="1795" width="21.28515625" style="119" customWidth="1"/>
    <col min="1796" max="1796" width="50.7109375" style="119" customWidth="1"/>
    <col min="1797" max="1801" width="17.42578125" style="119" customWidth="1"/>
    <col min="1802" max="2050" width="9.140625" style="119"/>
    <col min="2051" max="2051" width="21.28515625" style="119" customWidth="1"/>
    <col min="2052" max="2052" width="50.7109375" style="119" customWidth="1"/>
    <col min="2053" max="2057" width="17.42578125" style="119" customWidth="1"/>
    <col min="2058" max="2306" width="9.140625" style="119"/>
    <col min="2307" max="2307" width="21.28515625" style="119" customWidth="1"/>
    <col min="2308" max="2308" width="50.7109375" style="119" customWidth="1"/>
    <col min="2309" max="2313" width="17.42578125" style="119" customWidth="1"/>
    <col min="2314" max="2562" width="9.140625" style="119"/>
    <col min="2563" max="2563" width="21.28515625" style="119" customWidth="1"/>
    <col min="2564" max="2564" width="50.7109375" style="119" customWidth="1"/>
    <col min="2565" max="2569" width="17.42578125" style="119" customWidth="1"/>
    <col min="2570" max="2818" width="9.140625" style="119"/>
    <col min="2819" max="2819" width="21.28515625" style="119" customWidth="1"/>
    <col min="2820" max="2820" width="50.7109375" style="119" customWidth="1"/>
    <col min="2821" max="2825" width="17.42578125" style="119" customWidth="1"/>
    <col min="2826" max="3074" width="9.140625" style="119"/>
    <col min="3075" max="3075" width="21.28515625" style="119" customWidth="1"/>
    <col min="3076" max="3076" width="50.7109375" style="119" customWidth="1"/>
    <col min="3077" max="3081" width="17.42578125" style="119" customWidth="1"/>
    <col min="3082" max="3330" width="9.140625" style="119"/>
    <col min="3331" max="3331" width="21.28515625" style="119" customWidth="1"/>
    <col min="3332" max="3332" width="50.7109375" style="119" customWidth="1"/>
    <col min="3333" max="3337" width="17.42578125" style="119" customWidth="1"/>
    <col min="3338" max="3586" width="9.140625" style="119"/>
    <col min="3587" max="3587" width="21.28515625" style="119" customWidth="1"/>
    <col min="3588" max="3588" width="50.7109375" style="119" customWidth="1"/>
    <col min="3589" max="3593" width="17.42578125" style="119" customWidth="1"/>
    <col min="3594" max="3842" width="9.140625" style="119"/>
    <col min="3843" max="3843" width="21.28515625" style="119" customWidth="1"/>
    <col min="3844" max="3844" width="50.7109375" style="119" customWidth="1"/>
    <col min="3845" max="3849" width="17.42578125" style="119" customWidth="1"/>
    <col min="3850" max="4098" width="9.140625" style="119"/>
    <col min="4099" max="4099" width="21.28515625" style="119" customWidth="1"/>
    <col min="4100" max="4100" width="50.7109375" style="119" customWidth="1"/>
    <col min="4101" max="4105" width="17.42578125" style="119" customWidth="1"/>
    <col min="4106" max="4354" width="9.140625" style="119"/>
    <col min="4355" max="4355" width="21.28515625" style="119" customWidth="1"/>
    <col min="4356" max="4356" width="50.7109375" style="119" customWidth="1"/>
    <col min="4357" max="4361" width="17.42578125" style="119" customWidth="1"/>
    <col min="4362" max="4610" width="9.140625" style="119"/>
    <col min="4611" max="4611" width="21.28515625" style="119" customWidth="1"/>
    <col min="4612" max="4612" width="50.7109375" style="119" customWidth="1"/>
    <col min="4613" max="4617" width="17.42578125" style="119" customWidth="1"/>
    <col min="4618" max="4866" width="9.140625" style="119"/>
    <col min="4867" max="4867" width="21.28515625" style="119" customWidth="1"/>
    <col min="4868" max="4868" width="50.7109375" style="119" customWidth="1"/>
    <col min="4869" max="4873" width="17.42578125" style="119" customWidth="1"/>
    <col min="4874" max="5122" width="9.140625" style="119"/>
    <col min="5123" max="5123" width="21.28515625" style="119" customWidth="1"/>
    <col min="5124" max="5124" width="50.7109375" style="119" customWidth="1"/>
    <col min="5125" max="5129" width="17.42578125" style="119" customWidth="1"/>
    <col min="5130" max="5378" width="9.140625" style="119"/>
    <col min="5379" max="5379" width="21.28515625" style="119" customWidth="1"/>
    <col min="5380" max="5380" width="50.7109375" style="119" customWidth="1"/>
    <col min="5381" max="5385" width="17.42578125" style="119" customWidth="1"/>
    <col min="5386" max="5634" width="9.140625" style="119"/>
    <col min="5635" max="5635" width="21.28515625" style="119" customWidth="1"/>
    <col min="5636" max="5636" width="50.7109375" style="119" customWidth="1"/>
    <col min="5637" max="5641" width="17.42578125" style="119" customWidth="1"/>
    <col min="5642" max="5890" width="9.140625" style="119"/>
    <col min="5891" max="5891" width="21.28515625" style="119" customWidth="1"/>
    <col min="5892" max="5892" width="50.7109375" style="119" customWidth="1"/>
    <col min="5893" max="5897" width="17.42578125" style="119" customWidth="1"/>
    <col min="5898" max="6146" width="9.140625" style="119"/>
    <col min="6147" max="6147" width="21.28515625" style="119" customWidth="1"/>
    <col min="6148" max="6148" width="50.7109375" style="119" customWidth="1"/>
    <col min="6149" max="6153" width="17.42578125" style="119" customWidth="1"/>
    <col min="6154" max="6402" width="9.140625" style="119"/>
    <col min="6403" max="6403" width="21.28515625" style="119" customWidth="1"/>
    <col min="6404" max="6404" width="50.7109375" style="119" customWidth="1"/>
    <col min="6405" max="6409" width="17.42578125" style="119" customWidth="1"/>
    <col min="6410" max="6658" width="9.140625" style="119"/>
    <col min="6659" max="6659" width="21.28515625" style="119" customWidth="1"/>
    <col min="6660" max="6660" width="50.7109375" style="119" customWidth="1"/>
    <col min="6661" max="6665" width="17.42578125" style="119" customWidth="1"/>
    <col min="6666" max="6914" width="9.140625" style="119"/>
    <col min="6915" max="6915" width="21.28515625" style="119" customWidth="1"/>
    <col min="6916" max="6916" width="50.7109375" style="119" customWidth="1"/>
    <col min="6917" max="6921" width="17.42578125" style="119" customWidth="1"/>
    <col min="6922" max="7170" width="9.140625" style="119"/>
    <col min="7171" max="7171" width="21.28515625" style="119" customWidth="1"/>
    <col min="7172" max="7172" width="50.7109375" style="119" customWidth="1"/>
    <col min="7173" max="7177" width="17.42578125" style="119" customWidth="1"/>
    <col min="7178" max="7426" width="9.140625" style="119"/>
    <col min="7427" max="7427" width="21.28515625" style="119" customWidth="1"/>
    <col min="7428" max="7428" width="50.7109375" style="119" customWidth="1"/>
    <col min="7429" max="7433" width="17.42578125" style="119" customWidth="1"/>
    <col min="7434" max="7682" width="9.140625" style="119"/>
    <col min="7683" max="7683" width="21.28515625" style="119" customWidth="1"/>
    <col min="7684" max="7684" width="50.7109375" style="119" customWidth="1"/>
    <col min="7685" max="7689" width="17.42578125" style="119" customWidth="1"/>
    <col min="7690" max="7938" width="9.140625" style="119"/>
    <col min="7939" max="7939" width="21.28515625" style="119" customWidth="1"/>
    <col min="7940" max="7940" width="50.7109375" style="119" customWidth="1"/>
    <col min="7941" max="7945" width="17.42578125" style="119" customWidth="1"/>
    <col min="7946" max="8194" width="9.140625" style="119"/>
    <col min="8195" max="8195" width="21.28515625" style="119" customWidth="1"/>
    <col min="8196" max="8196" width="50.7109375" style="119" customWidth="1"/>
    <col min="8197" max="8201" width="17.42578125" style="119" customWidth="1"/>
    <col min="8202" max="8450" width="9.140625" style="119"/>
    <col min="8451" max="8451" width="21.28515625" style="119" customWidth="1"/>
    <col min="8452" max="8452" width="50.7109375" style="119" customWidth="1"/>
    <col min="8453" max="8457" width="17.42578125" style="119" customWidth="1"/>
    <col min="8458" max="8706" width="9.140625" style="119"/>
    <col min="8707" max="8707" width="21.28515625" style="119" customWidth="1"/>
    <col min="8708" max="8708" width="50.7109375" style="119" customWidth="1"/>
    <col min="8709" max="8713" width="17.42578125" style="119" customWidth="1"/>
    <col min="8714" max="8962" width="9.140625" style="119"/>
    <col min="8963" max="8963" width="21.28515625" style="119" customWidth="1"/>
    <col min="8964" max="8964" width="50.7109375" style="119" customWidth="1"/>
    <col min="8965" max="8969" width="17.42578125" style="119" customWidth="1"/>
    <col min="8970" max="9218" width="9.140625" style="119"/>
    <col min="9219" max="9219" width="21.28515625" style="119" customWidth="1"/>
    <col min="9220" max="9220" width="50.7109375" style="119" customWidth="1"/>
    <col min="9221" max="9225" width="17.42578125" style="119" customWidth="1"/>
    <col min="9226" max="9474" width="9.140625" style="119"/>
    <col min="9475" max="9475" width="21.28515625" style="119" customWidth="1"/>
    <col min="9476" max="9476" width="50.7109375" style="119" customWidth="1"/>
    <col min="9477" max="9481" width="17.42578125" style="119" customWidth="1"/>
    <col min="9482" max="9730" width="9.140625" style="119"/>
    <col min="9731" max="9731" width="21.28515625" style="119" customWidth="1"/>
    <col min="9732" max="9732" width="50.7109375" style="119" customWidth="1"/>
    <col min="9733" max="9737" width="17.42578125" style="119" customWidth="1"/>
    <col min="9738" max="9986" width="9.140625" style="119"/>
    <col min="9987" max="9987" width="21.28515625" style="119" customWidth="1"/>
    <col min="9988" max="9988" width="50.7109375" style="119" customWidth="1"/>
    <col min="9989" max="9993" width="17.42578125" style="119" customWidth="1"/>
    <col min="9994" max="10242" width="9.140625" style="119"/>
    <col min="10243" max="10243" width="21.28515625" style="119" customWidth="1"/>
    <col min="10244" max="10244" width="50.7109375" style="119" customWidth="1"/>
    <col min="10245" max="10249" width="17.42578125" style="119" customWidth="1"/>
    <col min="10250" max="10498" width="9.140625" style="119"/>
    <col min="10499" max="10499" width="21.28515625" style="119" customWidth="1"/>
    <col min="10500" max="10500" width="50.7109375" style="119" customWidth="1"/>
    <col min="10501" max="10505" width="17.42578125" style="119" customWidth="1"/>
    <col min="10506" max="10754" width="9.140625" style="119"/>
    <col min="10755" max="10755" width="21.28515625" style="119" customWidth="1"/>
    <col min="10756" max="10756" width="50.7109375" style="119" customWidth="1"/>
    <col min="10757" max="10761" width="17.42578125" style="119" customWidth="1"/>
    <col min="10762" max="11010" width="9.140625" style="119"/>
    <col min="11011" max="11011" width="21.28515625" style="119" customWidth="1"/>
    <col min="11012" max="11012" width="50.7109375" style="119" customWidth="1"/>
    <col min="11013" max="11017" width="17.42578125" style="119" customWidth="1"/>
    <col min="11018" max="11266" width="9.140625" style="119"/>
    <col min="11267" max="11267" width="21.28515625" style="119" customWidth="1"/>
    <col min="11268" max="11268" width="50.7109375" style="119" customWidth="1"/>
    <col min="11269" max="11273" width="17.42578125" style="119" customWidth="1"/>
    <col min="11274" max="11522" width="9.140625" style="119"/>
    <col min="11523" max="11523" width="21.28515625" style="119" customWidth="1"/>
    <col min="11524" max="11524" width="50.7109375" style="119" customWidth="1"/>
    <col min="11525" max="11529" width="17.42578125" style="119" customWidth="1"/>
    <col min="11530" max="11778" width="9.140625" style="119"/>
    <col min="11779" max="11779" width="21.28515625" style="119" customWidth="1"/>
    <col min="11780" max="11780" width="50.7109375" style="119" customWidth="1"/>
    <col min="11781" max="11785" width="17.42578125" style="119" customWidth="1"/>
    <col min="11786" max="12034" width="9.140625" style="119"/>
    <col min="12035" max="12035" width="21.28515625" style="119" customWidth="1"/>
    <col min="12036" max="12036" width="50.7109375" style="119" customWidth="1"/>
    <col min="12037" max="12041" width="17.42578125" style="119" customWidth="1"/>
    <col min="12042" max="12290" width="9.140625" style="119"/>
    <col min="12291" max="12291" width="21.28515625" style="119" customWidth="1"/>
    <col min="12292" max="12292" width="50.7109375" style="119" customWidth="1"/>
    <col min="12293" max="12297" width="17.42578125" style="119" customWidth="1"/>
    <col min="12298" max="12546" width="9.140625" style="119"/>
    <col min="12547" max="12547" width="21.28515625" style="119" customWidth="1"/>
    <col min="12548" max="12548" width="50.7109375" style="119" customWidth="1"/>
    <col min="12549" max="12553" width="17.42578125" style="119" customWidth="1"/>
    <col min="12554" max="12802" width="9.140625" style="119"/>
    <col min="12803" max="12803" width="21.28515625" style="119" customWidth="1"/>
    <col min="12804" max="12804" width="50.7109375" style="119" customWidth="1"/>
    <col min="12805" max="12809" width="17.42578125" style="119" customWidth="1"/>
    <col min="12810" max="13058" width="9.140625" style="119"/>
    <col min="13059" max="13059" width="21.28515625" style="119" customWidth="1"/>
    <col min="13060" max="13060" width="50.7109375" style="119" customWidth="1"/>
    <col min="13061" max="13065" width="17.42578125" style="119" customWidth="1"/>
    <col min="13066" max="13314" width="9.140625" style="119"/>
    <col min="13315" max="13315" width="21.28515625" style="119" customWidth="1"/>
    <col min="13316" max="13316" width="50.7109375" style="119" customWidth="1"/>
    <col min="13317" max="13321" width="17.42578125" style="119" customWidth="1"/>
    <col min="13322" max="13570" width="9.140625" style="119"/>
    <col min="13571" max="13571" width="21.28515625" style="119" customWidth="1"/>
    <col min="13572" max="13572" width="50.7109375" style="119" customWidth="1"/>
    <col min="13573" max="13577" width="17.42578125" style="119" customWidth="1"/>
    <col min="13578" max="13826" width="9.140625" style="119"/>
    <col min="13827" max="13827" width="21.28515625" style="119" customWidth="1"/>
    <col min="13828" max="13828" width="50.7109375" style="119" customWidth="1"/>
    <col min="13829" max="13833" width="17.42578125" style="119" customWidth="1"/>
    <col min="13834" max="14082" width="9.140625" style="119"/>
    <col min="14083" max="14083" width="21.28515625" style="119" customWidth="1"/>
    <col min="14084" max="14084" width="50.7109375" style="119" customWidth="1"/>
    <col min="14085" max="14089" width="17.42578125" style="119" customWidth="1"/>
    <col min="14090" max="14338" width="9.140625" style="119"/>
    <col min="14339" max="14339" width="21.28515625" style="119" customWidth="1"/>
    <col min="14340" max="14340" width="50.7109375" style="119" customWidth="1"/>
    <col min="14341" max="14345" width="17.42578125" style="119" customWidth="1"/>
    <col min="14346" max="14594" width="9.140625" style="119"/>
    <col min="14595" max="14595" width="21.28515625" style="119" customWidth="1"/>
    <col min="14596" max="14596" width="50.7109375" style="119" customWidth="1"/>
    <col min="14597" max="14601" width="17.42578125" style="119" customWidth="1"/>
    <col min="14602" max="14850" width="9.140625" style="119"/>
    <col min="14851" max="14851" width="21.28515625" style="119" customWidth="1"/>
    <col min="14852" max="14852" width="50.7109375" style="119" customWidth="1"/>
    <col min="14853" max="14857" width="17.42578125" style="119" customWidth="1"/>
    <col min="14858" max="15106" width="9.140625" style="119"/>
    <col min="15107" max="15107" width="21.28515625" style="119" customWidth="1"/>
    <col min="15108" max="15108" width="50.7109375" style="119" customWidth="1"/>
    <col min="15109" max="15113" width="17.42578125" style="119" customWidth="1"/>
    <col min="15114" max="15362" width="9.140625" style="119"/>
    <col min="15363" max="15363" width="21.28515625" style="119" customWidth="1"/>
    <col min="15364" max="15364" width="50.7109375" style="119" customWidth="1"/>
    <col min="15365" max="15369" width="17.42578125" style="119" customWidth="1"/>
    <col min="15370" max="15618" width="9.140625" style="119"/>
    <col min="15619" max="15619" width="21.28515625" style="119" customWidth="1"/>
    <col min="15620" max="15620" width="50.7109375" style="119" customWidth="1"/>
    <col min="15621" max="15625" width="17.42578125" style="119" customWidth="1"/>
    <col min="15626" max="15874" width="9.140625" style="119"/>
    <col min="15875" max="15875" width="21.28515625" style="119" customWidth="1"/>
    <col min="15876" max="15876" width="50.7109375" style="119" customWidth="1"/>
    <col min="15877" max="15881" width="17.42578125" style="119" customWidth="1"/>
    <col min="15882" max="16130" width="9.140625" style="119"/>
    <col min="16131" max="16131" width="21.28515625" style="119" customWidth="1"/>
    <col min="16132" max="16132" width="50.7109375" style="119" customWidth="1"/>
    <col min="16133" max="16137" width="17.42578125" style="119" customWidth="1"/>
    <col min="16138" max="16384" width="9.140625" style="119"/>
  </cols>
  <sheetData>
    <row r="1" spans="1:10" ht="15.75" x14ac:dyDescent="0.2">
      <c r="B1" s="126"/>
      <c r="C1" s="127"/>
      <c r="D1" s="127"/>
      <c r="E1" s="128"/>
      <c r="F1" s="128"/>
      <c r="G1" s="79" t="s">
        <v>302</v>
      </c>
      <c r="H1" s="130"/>
      <c r="I1" s="130"/>
    </row>
    <row r="2" spans="1:10" ht="15.75" x14ac:dyDescent="0.2">
      <c r="B2" s="126"/>
      <c r="C2" s="127"/>
      <c r="D2" s="127"/>
      <c r="E2" s="128"/>
      <c r="F2" s="128"/>
      <c r="G2" s="79" t="s">
        <v>35</v>
      </c>
      <c r="H2" s="130"/>
      <c r="I2" s="130"/>
    </row>
    <row r="3" spans="1:10" ht="15.75" x14ac:dyDescent="0.2">
      <c r="B3" s="126"/>
      <c r="C3" s="127"/>
      <c r="D3" s="127"/>
      <c r="E3" s="128"/>
      <c r="F3" s="128"/>
      <c r="G3" s="79" t="s">
        <v>36</v>
      </c>
      <c r="H3" s="130"/>
      <c r="I3" s="130"/>
    </row>
    <row r="4" spans="1:10" ht="15.75" x14ac:dyDescent="0.2">
      <c r="B4" s="126"/>
      <c r="C4" s="127"/>
      <c r="D4" s="127"/>
      <c r="E4" s="128"/>
      <c r="F4" s="128"/>
      <c r="G4" s="79" t="s">
        <v>37</v>
      </c>
      <c r="H4" s="130"/>
      <c r="I4" s="130"/>
    </row>
    <row r="5" spans="1:10" x14ac:dyDescent="0.2">
      <c r="B5" s="176"/>
      <c r="C5" s="127"/>
      <c r="D5" s="127"/>
      <c r="E5" s="128"/>
      <c r="F5" s="128"/>
      <c r="G5" s="128"/>
      <c r="H5" s="128"/>
      <c r="I5" s="128"/>
    </row>
    <row r="6" spans="1:10" ht="15.75" x14ac:dyDescent="0.25">
      <c r="B6" s="226" t="s">
        <v>231</v>
      </c>
      <c r="C6" s="226"/>
      <c r="D6" s="226"/>
      <c r="E6" s="226"/>
      <c r="F6" s="226"/>
      <c r="G6" s="226"/>
      <c r="H6" s="226"/>
      <c r="I6" s="226"/>
    </row>
    <row r="7" spans="1:10" ht="15.75" x14ac:dyDescent="0.25">
      <c r="B7" s="226" t="s">
        <v>303</v>
      </c>
      <c r="C7" s="226"/>
      <c r="D7" s="226"/>
      <c r="E7" s="226"/>
      <c r="F7" s="226"/>
      <c r="G7" s="226"/>
      <c r="H7" s="226"/>
      <c r="I7" s="226"/>
    </row>
    <row r="8" spans="1:10" x14ac:dyDescent="0.2">
      <c r="B8" s="129" t="s">
        <v>10</v>
      </c>
      <c r="C8" s="127"/>
      <c r="D8" s="127"/>
      <c r="E8" s="128"/>
      <c r="F8" s="128"/>
      <c r="G8" s="128"/>
      <c r="H8" s="128"/>
      <c r="I8" s="128"/>
    </row>
    <row r="9" spans="1:10" x14ac:dyDescent="0.2">
      <c r="B9" s="130" t="s">
        <v>1</v>
      </c>
      <c r="C9" s="127"/>
      <c r="D9" s="127"/>
      <c r="E9" s="128"/>
      <c r="F9" s="128"/>
      <c r="G9" s="128"/>
      <c r="H9" s="128"/>
      <c r="I9" s="128"/>
    </row>
    <row r="10" spans="1:10" x14ac:dyDescent="0.2">
      <c r="B10" s="126"/>
      <c r="C10" s="127"/>
      <c r="D10" s="127"/>
      <c r="E10" s="128"/>
      <c r="F10" s="128"/>
      <c r="G10" s="128"/>
      <c r="H10" s="128"/>
      <c r="I10" s="133" t="s">
        <v>2</v>
      </c>
    </row>
    <row r="11" spans="1:10" ht="24.95" customHeight="1" x14ac:dyDescent="0.2">
      <c r="B11" s="235" t="s">
        <v>304</v>
      </c>
      <c r="C11" s="235" t="s">
        <v>305</v>
      </c>
      <c r="D11" s="235" t="s">
        <v>306</v>
      </c>
      <c r="E11" s="173" t="s">
        <v>28</v>
      </c>
      <c r="F11" s="173" t="s">
        <v>29</v>
      </c>
      <c r="G11" s="173" t="s">
        <v>30</v>
      </c>
      <c r="H11" s="173" t="s">
        <v>31</v>
      </c>
      <c r="I11" s="173" t="s">
        <v>32</v>
      </c>
    </row>
    <row r="12" spans="1:10" ht="30.75" customHeight="1" x14ac:dyDescent="0.2">
      <c r="B12" s="235"/>
      <c r="C12" s="235"/>
      <c r="D12" s="235"/>
      <c r="E12" s="174" t="s">
        <v>5</v>
      </c>
      <c r="F12" s="174" t="s">
        <v>6</v>
      </c>
      <c r="G12" s="174" t="s">
        <v>7</v>
      </c>
      <c r="H12" s="174" t="s">
        <v>7</v>
      </c>
      <c r="I12" s="174" t="s">
        <v>7</v>
      </c>
    </row>
    <row r="13" spans="1:10" x14ac:dyDescent="0.2">
      <c r="B13" s="171">
        <v>1</v>
      </c>
      <c r="C13" s="171">
        <v>2</v>
      </c>
      <c r="D13" s="171">
        <v>3</v>
      </c>
      <c r="E13" s="165">
        <v>4</v>
      </c>
      <c r="F13" s="165">
        <v>5</v>
      </c>
      <c r="G13" s="165">
        <v>6</v>
      </c>
      <c r="H13" s="165">
        <v>7</v>
      </c>
      <c r="I13" s="165">
        <v>8</v>
      </c>
    </row>
    <row r="14" spans="1:10" x14ac:dyDescent="0.2">
      <c r="A14" s="175">
        <v>1</v>
      </c>
      <c r="B14" s="243" t="s">
        <v>307</v>
      </c>
      <c r="C14" s="244"/>
      <c r="D14" s="244"/>
      <c r="E14" s="244"/>
      <c r="F14" s="244"/>
      <c r="G14" s="244"/>
      <c r="H14" s="244"/>
      <c r="I14" s="245"/>
      <c r="J14" s="159"/>
    </row>
    <row r="15" spans="1:10" ht="38.25" x14ac:dyDescent="0.2">
      <c r="A15" s="175"/>
      <c r="B15" s="183" t="s">
        <v>350</v>
      </c>
      <c r="C15" s="166">
        <v>9710</v>
      </c>
      <c r="D15" s="135" t="s">
        <v>349</v>
      </c>
      <c r="E15" s="137">
        <f>SUM(E16:E17)</f>
        <v>851531.45</v>
      </c>
      <c r="F15" s="137">
        <f>SUM(F16:F17)</f>
        <v>1359600</v>
      </c>
      <c r="G15" s="137">
        <f t="shared" ref="G15:I15" si="0">SUM(G16:G17)</f>
        <v>1500000</v>
      </c>
      <c r="H15" s="137">
        <f t="shared" si="0"/>
        <v>1500000</v>
      </c>
      <c r="I15" s="137">
        <f t="shared" si="0"/>
        <v>1500000</v>
      </c>
      <c r="J15" s="159"/>
    </row>
    <row r="16" spans="1:10" x14ac:dyDescent="0.2">
      <c r="A16" s="175"/>
      <c r="B16" s="183" t="s">
        <v>351</v>
      </c>
      <c r="C16" s="166"/>
      <c r="D16" s="135" t="s">
        <v>352</v>
      </c>
      <c r="E16" s="137">
        <f>851531.45-E17</f>
        <v>505498.87999999995</v>
      </c>
      <c r="F16" s="137">
        <v>660000</v>
      </c>
      <c r="G16" s="137">
        <v>750000</v>
      </c>
      <c r="H16" s="137">
        <v>750000</v>
      </c>
      <c r="I16" s="137">
        <v>750000</v>
      </c>
      <c r="J16" s="159"/>
    </row>
    <row r="17" spans="1:14" x14ac:dyDescent="0.2">
      <c r="A17" s="175"/>
      <c r="B17" s="183" t="s">
        <v>353</v>
      </c>
      <c r="C17" s="166"/>
      <c r="D17" s="135" t="s">
        <v>354</v>
      </c>
      <c r="E17" s="137">
        <v>346032.57</v>
      </c>
      <c r="F17" s="137">
        <v>699600</v>
      </c>
      <c r="G17" s="137">
        <v>750000</v>
      </c>
      <c r="H17" s="137">
        <v>750000</v>
      </c>
      <c r="I17" s="137">
        <v>750000</v>
      </c>
      <c r="J17" s="159"/>
    </row>
    <row r="18" spans="1:14" x14ac:dyDescent="0.2">
      <c r="A18" s="175"/>
      <c r="B18" s="183" t="s">
        <v>359</v>
      </c>
      <c r="C18" s="166">
        <v>9770</v>
      </c>
      <c r="D18" s="135" t="s">
        <v>360</v>
      </c>
      <c r="E18" s="137">
        <f>E19</f>
        <v>147939</v>
      </c>
      <c r="F18" s="137">
        <f t="shared" ref="F18:I18" si="1">F19</f>
        <v>166200</v>
      </c>
      <c r="G18" s="137">
        <f t="shared" ref="G18" si="2">G19</f>
        <v>0</v>
      </c>
      <c r="H18" s="137">
        <f t="shared" ref="H18" si="3">H19</f>
        <v>0</v>
      </c>
      <c r="I18" s="137">
        <f t="shared" ref="I18" si="4">I19</f>
        <v>0</v>
      </c>
      <c r="J18" s="159"/>
    </row>
    <row r="19" spans="1:14" x14ac:dyDescent="0.2">
      <c r="A19" s="175"/>
      <c r="B19" s="183" t="s">
        <v>361</v>
      </c>
      <c r="C19" s="166"/>
      <c r="D19" s="135" t="s">
        <v>362</v>
      </c>
      <c r="E19" s="137">
        <v>147939</v>
      </c>
      <c r="F19" s="137">
        <v>166200</v>
      </c>
      <c r="G19" s="137">
        <v>0</v>
      </c>
      <c r="H19" s="137">
        <v>0</v>
      </c>
      <c r="I19" s="137">
        <v>0</v>
      </c>
      <c r="J19" s="159"/>
    </row>
    <row r="20" spans="1:14" x14ac:dyDescent="0.2">
      <c r="A20" s="175"/>
      <c r="B20" s="183" t="s">
        <v>363</v>
      </c>
      <c r="C20" s="166">
        <v>9770</v>
      </c>
      <c r="D20" s="135" t="s">
        <v>360</v>
      </c>
      <c r="E20" s="137">
        <v>250000</v>
      </c>
      <c r="F20" s="137">
        <v>0</v>
      </c>
      <c r="G20" s="137">
        <v>0</v>
      </c>
      <c r="H20" s="137">
        <v>0</v>
      </c>
      <c r="I20" s="137">
        <v>0</v>
      </c>
      <c r="J20" s="159"/>
    </row>
    <row r="21" spans="1:14" x14ac:dyDescent="0.2">
      <c r="A21" s="175"/>
      <c r="B21" s="183" t="s">
        <v>365</v>
      </c>
      <c r="C21" s="166">
        <v>9770</v>
      </c>
      <c r="D21" s="135" t="s">
        <v>360</v>
      </c>
      <c r="E21" s="137">
        <v>527820</v>
      </c>
      <c r="F21" s="137">
        <v>0</v>
      </c>
      <c r="G21" s="137">
        <v>0</v>
      </c>
      <c r="H21" s="137">
        <v>0</v>
      </c>
      <c r="I21" s="137">
        <v>0</v>
      </c>
      <c r="J21" s="159"/>
    </row>
    <row r="22" spans="1:14" x14ac:dyDescent="0.2">
      <c r="A22" s="175"/>
      <c r="B22" s="183" t="s">
        <v>364</v>
      </c>
      <c r="C22" s="166"/>
      <c r="D22" s="135" t="s">
        <v>337</v>
      </c>
      <c r="E22" s="137">
        <f>SUM(E20:E21)</f>
        <v>777820</v>
      </c>
      <c r="F22" s="137">
        <f t="shared" ref="F22:I22" si="5">SUM(F20:F21)</f>
        <v>0</v>
      </c>
      <c r="G22" s="137">
        <f t="shared" si="5"/>
        <v>0</v>
      </c>
      <c r="H22" s="137">
        <f t="shared" si="5"/>
        <v>0</v>
      </c>
      <c r="I22" s="137">
        <f t="shared" si="5"/>
        <v>0</v>
      </c>
      <c r="J22" s="159"/>
    </row>
    <row r="23" spans="1:14" ht="25.5" x14ac:dyDescent="0.2">
      <c r="A23" s="175"/>
      <c r="B23" s="183" t="s">
        <v>355</v>
      </c>
      <c r="C23" s="183" t="s">
        <v>358</v>
      </c>
      <c r="D23" s="135" t="s">
        <v>356</v>
      </c>
      <c r="E23" s="137">
        <v>125212961.59</v>
      </c>
      <c r="F23" s="137">
        <v>68794643.280000001</v>
      </c>
      <c r="G23" s="137">
        <v>0</v>
      </c>
      <c r="H23" s="137">
        <v>0</v>
      </c>
      <c r="I23" s="137">
        <v>0</v>
      </c>
      <c r="J23" s="159"/>
    </row>
    <row r="24" spans="1:14" x14ac:dyDescent="0.2">
      <c r="A24" s="158">
        <v>0</v>
      </c>
      <c r="B24" s="134">
        <v>3719110</v>
      </c>
      <c r="C24" s="166">
        <v>9110</v>
      </c>
      <c r="D24" s="135" t="s">
        <v>276</v>
      </c>
      <c r="E24" s="137">
        <v>0</v>
      </c>
      <c r="F24" s="137">
        <v>166190800</v>
      </c>
      <c r="G24" s="137">
        <v>120469500</v>
      </c>
      <c r="H24" s="137">
        <v>231380700</v>
      </c>
      <c r="I24" s="137">
        <v>455250600</v>
      </c>
      <c r="J24" s="159"/>
    </row>
    <row r="25" spans="1:14" x14ac:dyDescent="0.2">
      <c r="A25" s="158"/>
      <c r="B25" s="134">
        <v>9900000000</v>
      </c>
      <c r="C25" s="135"/>
      <c r="D25" s="135" t="s">
        <v>339</v>
      </c>
      <c r="E25" s="137">
        <f>SUM(E23:E24)</f>
        <v>125212961.59</v>
      </c>
      <c r="F25" s="137">
        <f t="shared" ref="F25:I25" si="6">SUM(F23:F24)</f>
        <v>234985443.28</v>
      </c>
      <c r="G25" s="137">
        <f t="shared" si="6"/>
        <v>120469500</v>
      </c>
      <c r="H25" s="137">
        <f t="shared" si="6"/>
        <v>231380700</v>
      </c>
      <c r="I25" s="137">
        <f t="shared" si="6"/>
        <v>455250600</v>
      </c>
      <c r="J25" s="159"/>
    </row>
    <row r="26" spans="1:14" hidden="1" x14ac:dyDescent="0.2">
      <c r="A26" s="158"/>
      <c r="B26" s="134"/>
      <c r="C26" s="135"/>
      <c r="D26" s="135" t="s">
        <v>300</v>
      </c>
      <c r="E26" s="137"/>
      <c r="F26" s="137"/>
      <c r="G26" s="137"/>
      <c r="H26" s="137"/>
      <c r="I26" s="137"/>
      <c r="J26" s="159"/>
    </row>
    <row r="27" spans="1:14" ht="20.25" customHeight="1" x14ac:dyDescent="0.2">
      <c r="A27" s="175">
        <v>1</v>
      </c>
      <c r="B27" s="223" t="s">
        <v>308</v>
      </c>
      <c r="C27" s="223"/>
      <c r="D27" s="223"/>
      <c r="E27" s="223"/>
      <c r="F27" s="223"/>
      <c r="G27" s="223"/>
      <c r="H27" s="223"/>
      <c r="I27" s="246"/>
      <c r="J27" s="159"/>
    </row>
    <row r="28" spans="1:14" ht="25.5" x14ac:dyDescent="0.2">
      <c r="A28" s="158">
        <v>0</v>
      </c>
      <c r="B28" s="183" t="s">
        <v>355</v>
      </c>
      <c r="C28" s="183" t="s">
        <v>357</v>
      </c>
      <c r="D28" s="135" t="s">
        <v>356</v>
      </c>
      <c r="E28" s="137">
        <f>SUM(E29:E29)</f>
        <v>190499615.94999999</v>
      </c>
      <c r="F28" s="137">
        <f>SUM(F29:F29)</f>
        <v>70400500</v>
      </c>
      <c r="G28" s="137">
        <f>SUM(G29:G29)</f>
        <v>0</v>
      </c>
      <c r="H28" s="137">
        <f>SUM(H29:H29)</f>
        <v>0</v>
      </c>
      <c r="I28" s="137">
        <f>SUM(I29:I29)</f>
        <v>0</v>
      </c>
      <c r="J28" s="159"/>
    </row>
    <row r="29" spans="1:14" x14ac:dyDescent="0.2">
      <c r="A29" s="156"/>
      <c r="B29" s="134">
        <v>9900000000</v>
      </c>
      <c r="C29" s="135"/>
      <c r="D29" s="135" t="s">
        <v>339</v>
      </c>
      <c r="E29" s="137">
        <v>190499615.94999999</v>
      </c>
      <c r="F29" s="137">
        <v>70400500</v>
      </c>
      <c r="G29" s="137">
        <v>0</v>
      </c>
      <c r="H29" s="137">
        <v>0</v>
      </c>
      <c r="I29" s="137">
        <v>0</v>
      </c>
      <c r="J29" s="159"/>
    </row>
    <row r="30" spans="1:14" x14ac:dyDescent="0.2">
      <c r="A30" s="156"/>
      <c r="B30" s="148" t="s">
        <v>15</v>
      </c>
      <c r="C30" s="148" t="s">
        <v>15</v>
      </c>
      <c r="D30" s="149" t="s">
        <v>301</v>
      </c>
      <c r="E30" s="151">
        <f>E24+E28+E15+E23+E21+E20+E18</f>
        <v>317489867.99000001</v>
      </c>
      <c r="F30" s="151">
        <f t="shared" ref="F30:I30" si="7">F24+F28+F15+F23+F21+F20+F18</f>
        <v>306911743.27999997</v>
      </c>
      <c r="G30" s="151">
        <f t="shared" si="7"/>
        <v>121969500</v>
      </c>
      <c r="H30" s="151">
        <f t="shared" si="7"/>
        <v>232880700</v>
      </c>
      <c r="I30" s="151">
        <f t="shared" si="7"/>
        <v>456750600</v>
      </c>
      <c r="J30" s="172" t="b">
        <f>E30=E31+E32</f>
        <v>1</v>
      </c>
      <c r="K30" s="172" t="b">
        <f>F30=F31+F32</f>
        <v>1</v>
      </c>
      <c r="L30" s="172" t="b">
        <f>G30=G31+G32</f>
        <v>1</v>
      </c>
      <c r="M30" s="172" t="b">
        <f>H30=H31+H32</f>
        <v>1</v>
      </c>
      <c r="N30" s="172" t="b">
        <f>I30=I31+I32</f>
        <v>1</v>
      </c>
    </row>
    <row r="31" spans="1:14" x14ac:dyDescent="0.2">
      <c r="A31" s="156"/>
      <c r="B31" s="148" t="s">
        <v>15</v>
      </c>
      <c r="C31" s="148" t="s">
        <v>15</v>
      </c>
      <c r="D31" s="149" t="s">
        <v>16</v>
      </c>
      <c r="E31" s="151">
        <f>E25++E22+E19+E17+E16</f>
        <v>126990252.03999999</v>
      </c>
      <c r="F31" s="151">
        <f t="shared" ref="F31:I31" si="8">F25++F22+F19+F17+F16</f>
        <v>236511243.28</v>
      </c>
      <c r="G31" s="151">
        <f t="shared" si="8"/>
        <v>121969500</v>
      </c>
      <c r="H31" s="151">
        <f t="shared" si="8"/>
        <v>232880700</v>
      </c>
      <c r="I31" s="151">
        <f t="shared" si="8"/>
        <v>456750600</v>
      </c>
      <c r="J31" s="172" t="b">
        <f>E30='D7'!D41</f>
        <v>1</v>
      </c>
      <c r="K31" s="172" t="b">
        <f>F30='D7'!E41</f>
        <v>1</v>
      </c>
      <c r="L31" s="172" t="b">
        <f>G30='D7'!F41</f>
        <v>1</v>
      </c>
      <c r="M31" s="172" t="b">
        <f>H30='D7'!G41</f>
        <v>1</v>
      </c>
      <c r="N31" s="172" t="b">
        <f>I30='D7'!H41</f>
        <v>1</v>
      </c>
    </row>
    <row r="32" spans="1:14" x14ac:dyDescent="0.2">
      <c r="A32" s="156"/>
      <c r="B32" s="148" t="s">
        <v>15</v>
      </c>
      <c r="C32" s="148" t="s">
        <v>15</v>
      </c>
      <c r="D32" s="149" t="s">
        <v>17</v>
      </c>
      <c r="E32" s="151">
        <f>E29</f>
        <v>190499615.94999999</v>
      </c>
      <c r="F32" s="151">
        <f t="shared" ref="F32:I32" si="9">F29</f>
        <v>70400500</v>
      </c>
      <c r="G32" s="151">
        <f t="shared" si="9"/>
        <v>0</v>
      </c>
      <c r="H32" s="151">
        <f t="shared" si="9"/>
        <v>0</v>
      </c>
      <c r="I32" s="151">
        <f t="shared" si="9"/>
        <v>0</v>
      </c>
      <c r="J32" s="159"/>
    </row>
    <row r="33" spans="1:10" x14ac:dyDescent="0.2">
      <c r="A33" s="156"/>
      <c r="B33" s="131"/>
      <c r="C33" s="132"/>
      <c r="D33" s="132"/>
      <c r="E33" s="178"/>
      <c r="F33" s="178"/>
      <c r="G33" s="178"/>
      <c r="H33" s="178"/>
      <c r="I33" s="178"/>
      <c r="J33" s="159"/>
    </row>
    <row r="34" spans="1:10" x14ac:dyDescent="0.2">
      <c r="B34" s="126"/>
      <c r="C34" s="127"/>
      <c r="D34" s="127" t="s">
        <v>343</v>
      </c>
      <c r="E34" s="128"/>
      <c r="F34" s="128"/>
      <c r="G34" s="128"/>
      <c r="H34" s="128" t="s">
        <v>342</v>
      </c>
      <c r="I34" s="128"/>
    </row>
    <row r="35" spans="1:10" x14ac:dyDescent="0.2">
      <c r="B35" s="126"/>
      <c r="C35" s="127"/>
      <c r="D35" s="127"/>
      <c r="E35" s="126"/>
      <c r="F35" s="126"/>
      <c r="G35" s="126"/>
      <c r="H35" s="126"/>
      <c r="I35" s="126"/>
    </row>
    <row r="36" spans="1:10" x14ac:dyDescent="0.2">
      <c r="B36" s="126"/>
      <c r="C36" s="127"/>
      <c r="D36" s="127" t="s">
        <v>346</v>
      </c>
      <c r="E36" s="128"/>
      <c r="F36" s="128"/>
      <c r="G36" s="128"/>
      <c r="H36" s="128" t="s">
        <v>344</v>
      </c>
      <c r="I36" s="128"/>
    </row>
    <row r="37" spans="1:10" x14ac:dyDescent="0.2">
      <c r="B37" s="230"/>
      <c r="C37" s="230"/>
      <c r="D37" s="179"/>
      <c r="E37" s="125"/>
      <c r="F37" s="128"/>
      <c r="G37" s="231"/>
      <c r="H37" s="231"/>
      <c r="I37" s="128"/>
    </row>
    <row r="38" spans="1:10" x14ac:dyDescent="0.2">
      <c r="B38" s="230"/>
      <c r="C38" s="230"/>
      <c r="D38" s="179"/>
      <c r="E38" s="139"/>
      <c r="F38" s="128"/>
      <c r="G38" s="225"/>
      <c r="H38" s="225"/>
      <c r="I38" s="128"/>
    </row>
  </sheetData>
  <mergeCells count="10">
    <mergeCell ref="B37:C38"/>
    <mergeCell ref="G37:H37"/>
    <mergeCell ref="G38:H38"/>
    <mergeCell ref="D11:D12"/>
    <mergeCell ref="B6:I6"/>
    <mergeCell ref="B7:I7"/>
    <mergeCell ref="B11:B12"/>
    <mergeCell ref="C11:C12"/>
    <mergeCell ref="B14:I14"/>
    <mergeCell ref="B27:I27"/>
  </mergeCells>
  <conditionalFormatting sqref="B35:B40">
    <cfRule type="expression" dxfId="13" priority="1" stopIfTrue="1">
      <formula>A35=1</formula>
    </cfRule>
    <cfRule type="expression" dxfId="12" priority="2" stopIfTrue="1">
      <formula>A35=2</formula>
    </cfRule>
  </conditionalFormatting>
  <conditionalFormatting sqref="C35:D40">
    <cfRule type="expression" dxfId="11" priority="3" stopIfTrue="1">
      <formula>A35=1</formula>
    </cfRule>
    <cfRule type="expression" dxfId="10" priority="4" stopIfTrue="1">
      <formula>A35=2</formula>
    </cfRule>
  </conditionalFormatting>
  <conditionalFormatting sqref="E35:E40">
    <cfRule type="expression" dxfId="9" priority="5" stopIfTrue="1">
      <formula>A35=1</formula>
    </cfRule>
    <cfRule type="expression" dxfId="8" priority="6" stopIfTrue="1">
      <formula>A35=2</formula>
    </cfRule>
  </conditionalFormatting>
  <conditionalFormatting sqref="F35:F40">
    <cfRule type="expression" dxfId="7" priority="7" stopIfTrue="1">
      <formula>A35=1</formula>
    </cfRule>
    <cfRule type="expression" dxfId="6" priority="8" stopIfTrue="1">
      <formula>A35=2</formula>
    </cfRule>
  </conditionalFormatting>
  <conditionalFormatting sqref="G35:G40">
    <cfRule type="expression" dxfId="5" priority="9" stopIfTrue="1">
      <formula>A35=1</formula>
    </cfRule>
    <cfRule type="expression" dxfId="4" priority="10" stopIfTrue="1">
      <formula>A35=2</formula>
    </cfRule>
  </conditionalFormatting>
  <conditionalFormatting sqref="H35:H40">
    <cfRule type="expression" dxfId="3" priority="11" stopIfTrue="1">
      <formula>A35=1</formula>
    </cfRule>
    <cfRule type="expression" dxfId="2" priority="12" stopIfTrue="1">
      <formula>A35=2</formula>
    </cfRule>
  </conditionalFormatting>
  <conditionalFormatting sqref="I35:I40">
    <cfRule type="expression" dxfId="1" priority="13" stopIfTrue="1">
      <formula>A35=1</formula>
    </cfRule>
    <cfRule type="expression" dxfId="0" priority="14" stopIfTrue="1">
      <formula>A35=2</formula>
    </cfRule>
  </conditionalFormatting>
  <pageMargins left="0.39370078740157483" right="0.39370078740157483" top="0.39370078740157483" bottom="0.44" header="0.39370078740157483" footer="0.25"/>
  <pageSetup paperSize="9" scale="82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9"/>
  <sheetViews>
    <sheetView view="pageBreakPreview" topLeftCell="A158" zoomScale="60" zoomScaleNormal="85" workbookViewId="0">
      <selection activeCell="E190" sqref="E190"/>
    </sheetView>
  </sheetViews>
  <sheetFormatPr defaultRowHeight="12.75" x14ac:dyDescent="0.2"/>
  <cols>
    <col min="1" max="3" width="6.42578125" style="95" customWidth="1"/>
    <col min="4" max="4" width="89.28515625" style="32" customWidth="1"/>
    <col min="5" max="5" width="21.7109375" style="68" customWidth="1"/>
    <col min="6" max="6" width="20.85546875" style="69" customWidth="1"/>
    <col min="7" max="7" width="19" style="32" customWidth="1"/>
    <col min="8" max="8" width="19.7109375" style="32" customWidth="1"/>
    <col min="9" max="9" width="19.85546875" style="32" customWidth="1"/>
    <col min="10" max="16384" width="9.140625" style="32"/>
  </cols>
  <sheetData>
    <row r="1" spans="1:10" ht="18.75" x14ac:dyDescent="0.3">
      <c r="A1" s="86"/>
      <c r="B1" s="86"/>
      <c r="C1" s="86"/>
      <c r="D1" s="28"/>
      <c r="E1" s="29"/>
      <c r="F1" s="30"/>
      <c r="G1" s="31" t="s">
        <v>34</v>
      </c>
      <c r="H1" s="28"/>
      <c r="I1" s="28"/>
    </row>
    <row r="2" spans="1:10" ht="18.75" x14ac:dyDescent="0.3">
      <c r="A2" s="86"/>
      <c r="B2" s="86"/>
      <c r="C2" s="86"/>
      <c r="D2" s="28"/>
      <c r="E2" s="29"/>
      <c r="F2" s="30"/>
      <c r="G2" s="31" t="s">
        <v>35</v>
      </c>
      <c r="H2" s="28"/>
      <c r="I2" s="28"/>
    </row>
    <row r="3" spans="1:10" ht="18.75" x14ac:dyDescent="0.3">
      <c r="A3" s="86"/>
      <c r="B3" s="86"/>
      <c r="C3" s="86"/>
      <c r="D3" s="28"/>
      <c r="E3" s="29"/>
      <c r="F3" s="30"/>
      <c r="G3" s="31" t="s">
        <v>36</v>
      </c>
      <c r="H3" s="28"/>
      <c r="I3" s="28"/>
    </row>
    <row r="4" spans="1:10" ht="18.75" x14ac:dyDescent="0.3">
      <c r="A4" s="86"/>
      <c r="B4" s="86"/>
      <c r="C4" s="86"/>
      <c r="D4" s="28"/>
      <c r="E4" s="29"/>
      <c r="F4" s="30"/>
      <c r="G4" s="31" t="s">
        <v>37</v>
      </c>
      <c r="H4" s="28"/>
      <c r="I4" s="28"/>
    </row>
    <row r="5" spans="1:10" ht="18.75" x14ac:dyDescent="0.3">
      <c r="A5" s="86"/>
      <c r="B5" s="86"/>
      <c r="C5" s="86"/>
      <c r="D5" s="28"/>
      <c r="E5" s="29"/>
      <c r="F5" s="30"/>
      <c r="G5" s="28"/>
      <c r="H5" s="28"/>
      <c r="I5" s="28"/>
    </row>
    <row r="6" spans="1:10" ht="18.75" x14ac:dyDescent="0.2">
      <c r="A6" s="206" t="s">
        <v>231</v>
      </c>
      <c r="B6" s="207"/>
      <c r="C6" s="207"/>
      <c r="D6" s="207"/>
      <c r="E6" s="207"/>
      <c r="F6" s="207"/>
      <c r="G6" s="207"/>
      <c r="H6" s="207"/>
      <c r="I6" s="207"/>
    </row>
    <row r="7" spans="1:10" ht="20.25" customHeight="1" x14ac:dyDescent="0.2">
      <c r="A7" s="86"/>
      <c r="B7" s="206" t="s">
        <v>194</v>
      </c>
      <c r="C7" s="207"/>
      <c r="D7" s="207"/>
      <c r="E7" s="207"/>
      <c r="F7" s="207"/>
      <c r="G7" s="207"/>
      <c r="H7" s="207"/>
      <c r="I7" s="207"/>
      <c r="J7" s="207"/>
    </row>
    <row r="8" spans="1:10" ht="20.25" customHeight="1" x14ac:dyDescent="0.3">
      <c r="A8" s="208">
        <v>22564000000</v>
      </c>
      <c r="B8" s="208"/>
      <c r="C8" s="208"/>
      <c r="D8" s="33"/>
      <c r="E8" s="29"/>
      <c r="F8" s="30"/>
      <c r="G8" s="28"/>
      <c r="H8" s="28"/>
      <c r="I8" s="28"/>
    </row>
    <row r="9" spans="1:10" ht="18.75" x14ac:dyDescent="0.3">
      <c r="A9" s="94" t="s">
        <v>1</v>
      </c>
      <c r="B9" s="94"/>
      <c r="C9" s="94"/>
      <c r="D9" s="28"/>
      <c r="E9" s="29"/>
      <c r="F9" s="30"/>
      <c r="G9" s="28"/>
      <c r="H9" s="34"/>
      <c r="I9" s="35" t="s">
        <v>2</v>
      </c>
    </row>
    <row r="10" spans="1:10" ht="6" customHeight="1" x14ac:dyDescent="0.3">
      <c r="A10" s="86"/>
      <c r="B10" s="86"/>
      <c r="C10" s="86"/>
      <c r="D10" s="28"/>
      <c r="E10" s="29"/>
      <c r="F10" s="30"/>
      <c r="G10" s="28"/>
      <c r="H10" s="28"/>
      <c r="I10" s="35"/>
    </row>
    <row r="11" spans="1:10" ht="37.5" x14ac:dyDescent="0.2">
      <c r="A11" s="209" t="s">
        <v>38</v>
      </c>
      <c r="B11" s="209"/>
      <c r="C11" s="209"/>
      <c r="D11" s="74" t="s">
        <v>4</v>
      </c>
      <c r="E11" s="75" t="s">
        <v>39</v>
      </c>
      <c r="F11" s="76" t="s">
        <v>40</v>
      </c>
      <c r="G11" s="77" t="s">
        <v>41</v>
      </c>
      <c r="H11" s="77" t="s">
        <v>42</v>
      </c>
      <c r="I11" s="77" t="s">
        <v>43</v>
      </c>
    </row>
    <row r="12" spans="1:10" ht="18.75" x14ac:dyDescent="0.3">
      <c r="A12" s="205" t="s">
        <v>44</v>
      </c>
      <c r="B12" s="205"/>
      <c r="C12" s="205"/>
      <c r="D12" s="36" t="s">
        <v>45</v>
      </c>
      <c r="E12" s="37" t="s">
        <v>46</v>
      </c>
      <c r="F12" s="38" t="s">
        <v>47</v>
      </c>
      <c r="G12" s="39" t="s">
        <v>48</v>
      </c>
      <c r="H12" s="36" t="s">
        <v>49</v>
      </c>
      <c r="I12" s="39" t="s">
        <v>50</v>
      </c>
    </row>
    <row r="13" spans="1:10" ht="18.75" x14ac:dyDescent="0.3">
      <c r="A13" s="210" t="s">
        <v>51</v>
      </c>
      <c r="B13" s="210"/>
      <c r="C13" s="210"/>
      <c r="D13" s="210"/>
      <c r="E13" s="210"/>
      <c r="F13" s="210"/>
      <c r="G13" s="210"/>
      <c r="H13" s="210"/>
      <c r="I13" s="210"/>
    </row>
    <row r="14" spans="1:10" ht="18.75" x14ac:dyDescent="0.3">
      <c r="A14" s="211" t="s">
        <v>15</v>
      </c>
      <c r="B14" s="211"/>
      <c r="C14" s="211"/>
      <c r="D14" s="87" t="s">
        <v>52</v>
      </c>
      <c r="E14" s="88">
        <f>SUM(E15,E60,E90)</f>
        <v>3586872472.6700006</v>
      </c>
      <c r="F14" s="88">
        <f>SUM(F15,F60,F90)</f>
        <v>3582587158</v>
      </c>
      <c r="G14" s="88">
        <f t="shared" ref="G14:I14" si="0">SUM(G15,G60,G90)</f>
        <v>4369731330</v>
      </c>
      <c r="H14" s="88">
        <f t="shared" si="0"/>
        <v>4819657728</v>
      </c>
      <c r="I14" s="88">
        <f t="shared" si="0"/>
        <v>5298973896</v>
      </c>
    </row>
    <row r="15" spans="1:10" ht="18.75" x14ac:dyDescent="0.3">
      <c r="A15" s="204">
        <v>10000000</v>
      </c>
      <c r="B15" s="204"/>
      <c r="C15" s="204"/>
      <c r="D15" s="40" t="s">
        <v>53</v>
      </c>
      <c r="E15" s="42">
        <f>SUM(E16,E38,E30,E26)</f>
        <v>3449360535.3600006</v>
      </c>
      <c r="F15" s="42">
        <f>SUM(F16,F38,F30,F26)</f>
        <v>3484426658</v>
      </c>
      <c r="G15" s="42">
        <f t="shared" ref="G15:I15" si="1">SUM(G16,G38,G30,G26)</f>
        <v>4255621680</v>
      </c>
      <c r="H15" s="42">
        <f t="shared" si="1"/>
        <v>4708366348</v>
      </c>
      <c r="I15" s="42">
        <f t="shared" si="1"/>
        <v>5187037786</v>
      </c>
    </row>
    <row r="16" spans="1:10" ht="37.5" x14ac:dyDescent="0.3">
      <c r="A16" s="204">
        <v>11000000</v>
      </c>
      <c r="B16" s="204"/>
      <c r="C16" s="204"/>
      <c r="D16" s="43" t="s">
        <v>54</v>
      </c>
      <c r="E16" s="41">
        <f>SUM(E17,E24)</f>
        <v>2018852701.0900002</v>
      </c>
      <c r="F16" s="41">
        <f>SUM(F17,F24)</f>
        <v>2119771658</v>
      </c>
      <c r="G16" s="41">
        <f t="shared" ref="G16:I16" si="2">SUM(G17,G24)</f>
        <v>2681648685</v>
      </c>
      <c r="H16" s="41">
        <f t="shared" si="2"/>
        <v>3077308298</v>
      </c>
      <c r="I16" s="41">
        <f t="shared" si="2"/>
        <v>3489719391</v>
      </c>
    </row>
    <row r="17" spans="1:9" ht="18.75" x14ac:dyDescent="0.3">
      <c r="A17" s="205">
        <v>11010000</v>
      </c>
      <c r="B17" s="205"/>
      <c r="C17" s="205"/>
      <c r="D17" s="44" t="s">
        <v>55</v>
      </c>
      <c r="E17" s="41">
        <f>SUM(E18:E23)</f>
        <v>2016645646.9800003</v>
      </c>
      <c r="F17" s="41">
        <f t="shared" ref="F17:I17" si="3">SUM(F18:F23)</f>
        <v>2117771658</v>
      </c>
      <c r="G17" s="41">
        <f t="shared" si="3"/>
        <v>2679533685</v>
      </c>
      <c r="H17" s="41">
        <f t="shared" si="3"/>
        <v>3075108298</v>
      </c>
      <c r="I17" s="41">
        <f t="shared" si="3"/>
        <v>3487468941</v>
      </c>
    </row>
    <row r="18" spans="1:9" ht="37.5" x14ac:dyDescent="0.2">
      <c r="A18" s="205">
        <v>11010100</v>
      </c>
      <c r="B18" s="205"/>
      <c r="C18" s="205"/>
      <c r="D18" s="45" t="s">
        <v>56</v>
      </c>
      <c r="E18" s="41">
        <v>1874591143.9300001</v>
      </c>
      <c r="F18" s="41">
        <v>1986316658</v>
      </c>
      <c r="G18" s="41">
        <v>2514588935</v>
      </c>
      <c r="H18" s="41">
        <v>2622800885</v>
      </c>
      <c r="I18" s="41">
        <v>2891500870</v>
      </c>
    </row>
    <row r="19" spans="1:9" ht="58.5" customHeight="1" x14ac:dyDescent="0.2">
      <c r="A19" s="205">
        <v>11010200</v>
      </c>
      <c r="B19" s="205"/>
      <c r="C19" s="205"/>
      <c r="D19" s="45" t="s">
        <v>57</v>
      </c>
      <c r="E19" s="41">
        <v>-1126.4000000000001</v>
      </c>
      <c r="F19" s="41">
        <v>0</v>
      </c>
      <c r="G19" s="41">
        <v>0</v>
      </c>
      <c r="H19" s="41">
        <v>277686893</v>
      </c>
      <c r="I19" s="41">
        <v>407575391</v>
      </c>
    </row>
    <row r="20" spans="1:9" ht="37.5" x14ac:dyDescent="0.2">
      <c r="A20" s="205">
        <v>11010400</v>
      </c>
      <c r="B20" s="205"/>
      <c r="C20" s="205"/>
      <c r="D20" s="45" t="s">
        <v>58</v>
      </c>
      <c r="E20" s="41">
        <v>71453841.670000002</v>
      </c>
      <c r="F20" s="41">
        <v>65055000</v>
      </c>
      <c r="G20" s="41">
        <v>72500000</v>
      </c>
      <c r="H20" s="41">
        <v>79025000</v>
      </c>
      <c r="I20" s="41">
        <v>85250600</v>
      </c>
    </row>
    <row r="21" spans="1:9" ht="37.5" x14ac:dyDescent="0.2">
      <c r="A21" s="205">
        <v>11010500</v>
      </c>
      <c r="B21" s="205"/>
      <c r="C21" s="205"/>
      <c r="D21" s="45" t="s">
        <v>59</v>
      </c>
      <c r="E21" s="41">
        <v>68181399.650000006</v>
      </c>
      <c r="F21" s="41">
        <v>64200000</v>
      </c>
      <c r="G21" s="41">
        <v>87961450</v>
      </c>
      <c r="H21" s="41">
        <v>90650120</v>
      </c>
      <c r="I21" s="41">
        <v>97690030</v>
      </c>
    </row>
    <row r="22" spans="1:9" ht="37.5" x14ac:dyDescent="0.2">
      <c r="A22" s="205">
        <v>11011200</v>
      </c>
      <c r="B22" s="205"/>
      <c r="C22" s="205"/>
      <c r="D22" s="45" t="s">
        <v>60</v>
      </c>
      <c r="E22" s="41">
        <v>2181626.19</v>
      </c>
      <c r="F22" s="41">
        <v>1850000</v>
      </c>
      <c r="G22" s="41">
        <v>4107450</v>
      </c>
      <c r="H22" s="41">
        <v>4520100</v>
      </c>
      <c r="I22" s="41">
        <v>4950850</v>
      </c>
    </row>
    <row r="23" spans="1:9" ht="37.5" x14ac:dyDescent="0.2">
      <c r="A23" s="205">
        <v>11011300</v>
      </c>
      <c r="B23" s="205"/>
      <c r="C23" s="205"/>
      <c r="D23" s="45" t="s">
        <v>61</v>
      </c>
      <c r="E23" s="41">
        <v>238761.94</v>
      </c>
      <c r="F23" s="41">
        <v>350000</v>
      </c>
      <c r="G23" s="41">
        <v>375850</v>
      </c>
      <c r="H23" s="41">
        <v>425300</v>
      </c>
      <c r="I23" s="41">
        <v>501200</v>
      </c>
    </row>
    <row r="24" spans="1:9" ht="18.75" x14ac:dyDescent="0.2">
      <c r="A24" s="205">
        <v>11020000</v>
      </c>
      <c r="B24" s="205"/>
      <c r="C24" s="205"/>
      <c r="D24" s="46" t="s">
        <v>62</v>
      </c>
      <c r="E24" s="41">
        <f>SUM(E25)</f>
        <v>2207054.11</v>
      </c>
      <c r="F24" s="41">
        <f>SUM(F25)</f>
        <v>2000000</v>
      </c>
      <c r="G24" s="41">
        <v>2115000</v>
      </c>
      <c r="H24" s="41">
        <v>2200000</v>
      </c>
      <c r="I24" s="41">
        <v>2250450</v>
      </c>
    </row>
    <row r="25" spans="1:9" ht="37.5" x14ac:dyDescent="0.2">
      <c r="A25" s="205">
        <v>11020200</v>
      </c>
      <c r="B25" s="205"/>
      <c r="C25" s="205"/>
      <c r="D25" s="46" t="s">
        <v>63</v>
      </c>
      <c r="E25" s="41">
        <v>2207054.11</v>
      </c>
      <c r="F25" s="41">
        <v>2000000</v>
      </c>
      <c r="G25" s="41">
        <v>2115000</v>
      </c>
      <c r="H25" s="41">
        <v>2200000</v>
      </c>
      <c r="I25" s="41">
        <v>2250450</v>
      </c>
    </row>
    <row r="26" spans="1:9" ht="18.75" x14ac:dyDescent="0.2">
      <c r="A26" s="204">
        <v>13000000</v>
      </c>
      <c r="B26" s="204"/>
      <c r="C26" s="204"/>
      <c r="D26" s="47" t="s">
        <v>64</v>
      </c>
      <c r="E26" s="41">
        <f>SUM(E27:E29)</f>
        <v>817638.36</v>
      </c>
      <c r="F26" s="41">
        <f>SUM(F27:F29)</f>
        <v>650000</v>
      </c>
      <c r="G26" s="41">
        <f t="shared" ref="G26:I26" si="4">SUM(G27:G29)</f>
        <v>670610</v>
      </c>
      <c r="H26" s="41">
        <f t="shared" si="4"/>
        <v>681800</v>
      </c>
      <c r="I26" s="41">
        <f t="shared" si="4"/>
        <v>697510</v>
      </c>
    </row>
    <row r="27" spans="1:9" ht="37.5" x14ac:dyDescent="0.2">
      <c r="A27" s="205">
        <v>13010100</v>
      </c>
      <c r="B27" s="205"/>
      <c r="C27" s="205"/>
      <c r="D27" s="46" t="s">
        <v>65</v>
      </c>
      <c r="E27" s="41">
        <v>363697.98</v>
      </c>
      <c r="F27" s="41">
        <v>230000</v>
      </c>
      <c r="G27" s="41">
        <v>235500</v>
      </c>
      <c r="H27" s="41">
        <v>240000</v>
      </c>
      <c r="I27" s="41">
        <v>250160</v>
      </c>
    </row>
    <row r="28" spans="1:9" ht="54.75" customHeight="1" x14ac:dyDescent="0.2">
      <c r="A28" s="205">
        <v>13010200</v>
      </c>
      <c r="B28" s="205"/>
      <c r="C28" s="205"/>
      <c r="D28" s="46" t="s">
        <v>66</v>
      </c>
      <c r="E28" s="41">
        <v>430822.39</v>
      </c>
      <c r="F28" s="41">
        <v>400000</v>
      </c>
      <c r="G28" s="41">
        <v>415110</v>
      </c>
      <c r="H28" s="41">
        <v>420600</v>
      </c>
      <c r="I28" s="41">
        <v>425850</v>
      </c>
    </row>
    <row r="29" spans="1:9" ht="54.75" customHeight="1" x14ac:dyDescent="0.2">
      <c r="A29" s="204">
        <v>13030100</v>
      </c>
      <c r="B29" s="204"/>
      <c r="C29" s="204"/>
      <c r="D29" s="48" t="s">
        <v>67</v>
      </c>
      <c r="E29" s="49">
        <v>23117.99</v>
      </c>
      <c r="F29" s="49">
        <v>20000</v>
      </c>
      <c r="G29" s="49">
        <v>20000</v>
      </c>
      <c r="H29" s="49">
        <v>21200</v>
      </c>
      <c r="I29" s="49">
        <v>21500</v>
      </c>
    </row>
    <row r="30" spans="1:9" ht="18.75" x14ac:dyDescent="0.2">
      <c r="A30" s="204">
        <v>14000000</v>
      </c>
      <c r="B30" s="204"/>
      <c r="C30" s="204"/>
      <c r="D30" s="47" t="s">
        <v>68</v>
      </c>
      <c r="E30" s="41">
        <f>SUM(E31,E33,E35)</f>
        <v>343992993.64999998</v>
      </c>
      <c r="F30" s="41">
        <f t="shared" ref="F30:I30" si="5">SUM(F31,F33,F35)</f>
        <v>315650000</v>
      </c>
      <c r="G30" s="41">
        <f t="shared" si="5"/>
        <v>384665600</v>
      </c>
      <c r="H30" s="41">
        <f t="shared" si="5"/>
        <v>396011280</v>
      </c>
      <c r="I30" s="41">
        <f t="shared" si="5"/>
        <v>406522360</v>
      </c>
    </row>
    <row r="31" spans="1:9" ht="24" customHeight="1" x14ac:dyDescent="0.2">
      <c r="A31" s="205">
        <v>14020000</v>
      </c>
      <c r="B31" s="205"/>
      <c r="C31" s="205"/>
      <c r="D31" s="50" t="s">
        <v>69</v>
      </c>
      <c r="E31" s="41">
        <f>SUM(E32)</f>
        <v>18054489.789999999</v>
      </c>
      <c r="F31" s="41">
        <f t="shared" ref="F31:H31" si="6">SUM(F32)</f>
        <v>17350000</v>
      </c>
      <c r="G31" s="41">
        <f t="shared" si="6"/>
        <v>25200300</v>
      </c>
      <c r="H31" s="41">
        <f t="shared" si="6"/>
        <v>28050100</v>
      </c>
      <c r="I31" s="41">
        <v>31020500</v>
      </c>
    </row>
    <row r="32" spans="1:9" ht="20.25" customHeight="1" x14ac:dyDescent="0.2">
      <c r="A32" s="205">
        <v>14021900</v>
      </c>
      <c r="B32" s="205"/>
      <c r="C32" s="205"/>
      <c r="D32" s="50" t="s">
        <v>70</v>
      </c>
      <c r="E32" s="41">
        <v>18054489.789999999</v>
      </c>
      <c r="F32" s="41">
        <v>17350000</v>
      </c>
      <c r="G32" s="41">
        <v>25200300</v>
      </c>
      <c r="H32" s="41">
        <v>28050100</v>
      </c>
      <c r="I32" s="41">
        <v>31020500</v>
      </c>
    </row>
    <row r="33" spans="1:9" ht="37.5" x14ac:dyDescent="0.2">
      <c r="A33" s="205">
        <v>14030000</v>
      </c>
      <c r="B33" s="205"/>
      <c r="C33" s="205"/>
      <c r="D33" s="50" t="s">
        <v>71</v>
      </c>
      <c r="E33" s="41">
        <f>SUM(E34)</f>
        <v>111067469.19</v>
      </c>
      <c r="F33" s="41">
        <f t="shared" ref="F33:I33" si="7">SUM(F34)</f>
        <v>80900000</v>
      </c>
      <c r="G33" s="41">
        <f t="shared" si="7"/>
        <v>125200100</v>
      </c>
      <c r="H33" s="41">
        <f t="shared" si="7"/>
        <v>128650230</v>
      </c>
      <c r="I33" s="41">
        <f t="shared" si="7"/>
        <v>130650100</v>
      </c>
    </row>
    <row r="34" spans="1:9" ht="18.75" x14ac:dyDescent="0.2">
      <c r="A34" s="205">
        <v>14031900</v>
      </c>
      <c r="B34" s="205"/>
      <c r="C34" s="205"/>
      <c r="D34" s="50" t="s">
        <v>70</v>
      </c>
      <c r="E34" s="41">
        <v>111067469.19</v>
      </c>
      <c r="F34" s="41">
        <v>80900000</v>
      </c>
      <c r="G34" s="41">
        <v>125200100</v>
      </c>
      <c r="H34" s="41">
        <v>128650230</v>
      </c>
      <c r="I34" s="41">
        <v>130650100</v>
      </c>
    </row>
    <row r="35" spans="1:9" ht="37.5" x14ac:dyDescent="0.2">
      <c r="A35" s="205">
        <v>14040000</v>
      </c>
      <c r="B35" s="205"/>
      <c r="C35" s="205"/>
      <c r="D35" s="50" t="s">
        <v>72</v>
      </c>
      <c r="E35" s="41">
        <f>SUM(E36:E37)</f>
        <v>214871034.67000002</v>
      </c>
      <c r="F35" s="41">
        <f>SUM(F36:F37)</f>
        <v>217400000</v>
      </c>
      <c r="G35" s="41">
        <f t="shared" ref="G35:I35" si="8">SUM(G36:G37)</f>
        <v>234265200</v>
      </c>
      <c r="H35" s="41">
        <f t="shared" si="8"/>
        <v>239310950</v>
      </c>
      <c r="I35" s="41">
        <f t="shared" si="8"/>
        <v>244851760</v>
      </c>
    </row>
    <row r="36" spans="1:9" ht="93.75" x14ac:dyDescent="0.2">
      <c r="A36" s="205">
        <v>14040100</v>
      </c>
      <c r="B36" s="205"/>
      <c r="C36" s="205"/>
      <c r="D36" s="50" t="s">
        <v>73</v>
      </c>
      <c r="E36" s="49">
        <v>110486737.5</v>
      </c>
      <c r="F36" s="49">
        <v>99520000</v>
      </c>
      <c r="G36" s="49">
        <v>115050200</v>
      </c>
      <c r="H36" s="49">
        <v>118960500</v>
      </c>
      <c r="I36" s="49">
        <v>121200860</v>
      </c>
    </row>
    <row r="37" spans="1:9" ht="75" x14ac:dyDescent="0.2">
      <c r="A37" s="205">
        <v>14040200</v>
      </c>
      <c r="B37" s="205"/>
      <c r="C37" s="205"/>
      <c r="D37" s="50" t="s">
        <v>74</v>
      </c>
      <c r="E37" s="49">
        <v>104384297.17</v>
      </c>
      <c r="F37" s="49">
        <v>117880000</v>
      </c>
      <c r="G37" s="49">
        <v>119215000</v>
      </c>
      <c r="H37" s="49">
        <v>120350450</v>
      </c>
      <c r="I37" s="49">
        <v>123650900</v>
      </c>
    </row>
    <row r="38" spans="1:9" ht="18.75" x14ac:dyDescent="0.2">
      <c r="A38" s="204">
        <v>18000000</v>
      </c>
      <c r="B38" s="204"/>
      <c r="C38" s="204"/>
      <c r="D38" s="51" t="s">
        <v>75</v>
      </c>
      <c r="E38" s="41">
        <f>SUM(E39,E50,E53,E56)</f>
        <v>1085697202.26</v>
      </c>
      <c r="F38" s="41">
        <f>SUM(F39,F50,F53,F56)</f>
        <v>1048355000</v>
      </c>
      <c r="G38" s="41">
        <f t="shared" ref="G38:I38" si="9">SUM(G39,G50,G53,G56)</f>
        <v>1188636785</v>
      </c>
      <c r="H38" s="41">
        <f t="shared" si="9"/>
        <v>1234364970</v>
      </c>
      <c r="I38" s="41">
        <f t="shared" si="9"/>
        <v>1290098525</v>
      </c>
    </row>
    <row r="39" spans="1:9" ht="18.75" x14ac:dyDescent="0.2">
      <c r="A39" s="205">
        <v>18010000</v>
      </c>
      <c r="B39" s="205"/>
      <c r="C39" s="205"/>
      <c r="D39" s="50" t="s">
        <v>76</v>
      </c>
      <c r="E39" s="41">
        <f>SUM(E40:E49)</f>
        <v>348417305.59999996</v>
      </c>
      <c r="F39" s="41">
        <f>SUM(F40:F49)</f>
        <v>332005000</v>
      </c>
      <c r="G39" s="41">
        <f t="shared" ref="G39:I39" si="10">SUM(G40:G49)</f>
        <v>365881885</v>
      </c>
      <c r="H39" s="41">
        <f t="shared" si="10"/>
        <v>375103920</v>
      </c>
      <c r="I39" s="41">
        <f t="shared" si="10"/>
        <v>383593075</v>
      </c>
    </row>
    <row r="40" spans="1:9" ht="37.5" x14ac:dyDescent="0.2">
      <c r="A40" s="205">
        <v>18010100</v>
      </c>
      <c r="B40" s="205"/>
      <c r="C40" s="205"/>
      <c r="D40" s="52" t="s">
        <v>77</v>
      </c>
      <c r="E40" s="41">
        <v>417451.88</v>
      </c>
      <c r="F40" s="41">
        <v>405010</v>
      </c>
      <c r="G40" s="41">
        <v>428900</v>
      </c>
      <c r="H40" s="41">
        <v>462780</v>
      </c>
      <c r="I40" s="41">
        <v>487310</v>
      </c>
    </row>
    <row r="41" spans="1:9" ht="37.5" x14ac:dyDescent="0.2">
      <c r="A41" s="205">
        <v>18010200</v>
      </c>
      <c r="B41" s="205"/>
      <c r="C41" s="205"/>
      <c r="D41" s="52" t="s">
        <v>78</v>
      </c>
      <c r="E41" s="41">
        <v>32110980.329999998</v>
      </c>
      <c r="F41" s="41">
        <v>28120560</v>
      </c>
      <c r="G41" s="41">
        <v>30538900</v>
      </c>
      <c r="H41" s="41">
        <v>32951475</v>
      </c>
      <c r="I41" s="41">
        <v>34697900</v>
      </c>
    </row>
    <row r="42" spans="1:9" ht="37.5" x14ac:dyDescent="0.2">
      <c r="A42" s="205">
        <v>18010300</v>
      </c>
      <c r="B42" s="205"/>
      <c r="C42" s="205"/>
      <c r="D42" s="52" t="s">
        <v>79</v>
      </c>
      <c r="E42" s="41">
        <v>25496781.34</v>
      </c>
      <c r="F42" s="41">
        <v>23800000</v>
      </c>
      <c r="G42" s="41">
        <v>25846800</v>
      </c>
      <c r="H42" s="41">
        <v>27888695</v>
      </c>
      <c r="I42" s="41">
        <v>29366795</v>
      </c>
    </row>
    <row r="43" spans="1:9" ht="40.5" customHeight="1" x14ac:dyDescent="0.2">
      <c r="A43" s="205">
        <v>18010400</v>
      </c>
      <c r="B43" s="205"/>
      <c r="C43" s="205"/>
      <c r="D43" s="52" t="s">
        <v>80</v>
      </c>
      <c r="E43" s="41">
        <v>41566626.810000002</v>
      </c>
      <c r="F43" s="41">
        <v>37679430</v>
      </c>
      <c r="G43" s="41">
        <v>47806850</v>
      </c>
      <c r="H43" s="41">
        <v>49425500</v>
      </c>
      <c r="I43" s="41">
        <v>52045050</v>
      </c>
    </row>
    <row r="44" spans="1:9" ht="25.5" customHeight="1" x14ac:dyDescent="0.2">
      <c r="A44" s="205">
        <v>18010500</v>
      </c>
      <c r="B44" s="205"/>
      <c r="C44" s="205"/>
      <c r="D44" s="53" t="s">
        <v>81</v>
      </c>
      <c r="E44" s="41">
        <v>43857635.270000003</v>
      </c>
      <c r="F44" s="41">
        <v>40500000</v>
      </c>
      <c r="G44" s="41">
        <v>45825120</v>
      </c>
      <c r="H44" s="41">
        <v>46920100</v>
      </c>
      <c r="I44" s="41">
        <v>47520600</v>
      </c>
    </row>
    <row r="45" spans="1:9" ht="26.25" customHeight="1" x14ac:dyDescent="0.2">
      <c r="A45" s="205">
        <v>18010600</v>
      </c>
      <c r="B45" s="205"/>
      <c r="C45" s="205"/>
      <c r="D45" s="52" t="s">
        <v>82</v>
      </c>
      <c r="E45" s="41">
        <v>152538883.19</v>
      </c>
      <c r="F45" s="41">
        <v>151150000</v>
      </c>
      <c r="G45" s="41">
        <v>165450315</v>
      </c>
      <c r="H45" s="41">
        <v>167280150</v>
      </c>
      <c r="I45" s="41">
        <v>169050210</v>
      </c>
    </row>
    <row r="46" spans="1:9" ht="24.75" customHeight="1" x14ac:dyDescent="0.2">
      <c r="A46" s="205">
        <v>18010700</v>
      </c>
      <c r="B46" s="205"/>
      <c r="C46" s="205"/>
      <c r="D46" s="52" t="s">
        <v>83</v>
      </c>
      <c r="E46" s="41">
        <v>3467880.9</v>
      </c>
      <c r="F46" s="41">
        <v>2500000</v>
      </c>
      <c r="G46" s="41">
        <v>2850000</v>
      </c>
      <c r="H46" s="41">
        <v>2875120</v>
      </c>
      <c r="I46" s="41">
        <v>2900000</v>
      </c>
    </row>
    <row r="47" spans="1:9" ht="18.75" customHeight="1" x14ac:dyDescent="0.2">
      <c r="A47" s="205">
        <v>18010900</v>
      </c>
      <c r="B47" s="205"/>
      <c r="C47" s="205"/>
      <c r="D47" s="50" t="s">
        <v>84</v>
      </c>
      <c r="E47" s="41">
        <v>45686143.520000003</v>
      </c>
      <c r="F47" s="41">
        <v>46350000</v>
      </c>
      <c r="G47" s="41">
        <v>45560000</v>
      </c>
      <c r="H47" s="41">
        <v>45650100</v>
      </c>
      <c r="I47" s="41">
        <v>45750210</v>
      </c>
    </row>
    <row r="48" spans="1:9" ht="18.75" customHeight="1" x14ac:dyDescent="0.2">
      <c r="A48" s="205">
        <v>18011000</v>
      </c>
      <c r="B48" s="205"/>
      <c r="C48" s="205"/>
      <c r="D48" s="50" t="s">
        <v>85</v>
      </c>
      <c r="E48" s="41">
        <v>2695272.01</v>
      </c>
      <c r="F48" s="41">
        <v>1000000</v>
      </c>
      <c r="G48" s="41">
        <v>850000</v>
      </c>
      <c r="H48" s="41">
        <v>900000</v>
      </c>
      <c r="I48" s="41">
        <v>1000000</v>
      </c>
    </row>
    <row r="49" spans="1:9" ht="18.75" customHeight="1" x14ac:dyDescent="0.2">
      <c r="A49" s="205">
        <v>18011100</v>
      </c>
      <c r="B49" s="205"/>
      <c r="C49" s="205"/>
      <c r="D49" s="50" t="s">
        <v>86</v>
      </c>
      <c r="E49" s="41">
        <v>579650.35</v>
      </c>
      <c r="F49" s="41">
        <v>500000</v>
      </c>
      <c r="G49" s="41">
        <v>725000</v>
      </c>
      <c r="H49" s="41">
        <v>750000</v>
      </c>
      <c r="I49" s="41">
        <v>775000</v>
      </c>
    </row>
    <row r="50" spans="1:9" ht="18.75" customHeight="1" x14ac:dyDescent="0.2">
      <c r="A50" s="205" t="s">
        <v>87</v>
      </c>
      <c r="B50" s="205"/>
      <c r="C50" s="205"/>
      <c r="D50" s="50" t="s">
        <v>88</v>
      </c>
      <c r="E50" s="41">
        <f>SUM(E51:E52)</f>
        <v>260028.56999999998</v>
      </c>
      <c r="F50" s="41">
        <f>SUM(F51:F52)</f>
        <v>300000</v>
      </c>
      <c r="G50" s="41">
        <f t="shared" ref="G50" si="11">SUM(G51:G52)</f>
        <v>315200</v>
      </c>
      <c r="H50" s="41">
        <v>325000</v>
      </c>
      <c r="I50" s="41">
        <v>327500</v>
      </c>
    </row>
    <row r="51" spans="1:9" ht="18.75" customHeight="1" x14ac:dyDescent="0.2">
      <c r="A51" s="205">
        <v>18020100</v>
      </c>
      <c r="B51" s="205"/>
      <c r="C51" s="205"/>
      <c r="D51" s="50" t="s">
        <v>89</v>
      </c>
      <c r="E51" s="41">
        <v>254394.96</v>
      </c>
      <c r="F51" s="41">
        <v>300000</v>
      </c>
      <c r="G51" s="41">
        <v>315200</v>
      </c>
      <c r="H51" s="41">
        <v>325000</v>
      </c>
      <c r="I51" s="41">
        <v>327500</v>
      </c>
    </row>
    <row r="52" spans="1:9" ht="18.75" customHeight="1" x14ac:dyDescent="0.2">
      <c r="A52" s="205">
        <v>18020200</v>
      </c>
      <c r="B52" s="205"/>
      <c r="C52" s="205"/>
      <c r="D52" s="50" t="s">
        <v>90</v>
      </c>
      <c r="E52" s="41">
        <v>5633.61</v>
      </c>
      <c r="F52" s="41">
        <v>0</v>
      </c>
      <c r="G52" s="41">
        <v>0</v>
      </c>
      <c r="H52" s="41">
        <v>0</v>
      </c>
      <c r="I52" s="41">
        <v>0</v>
      </c>
    </row>
    <row r="53" spans="1:9" ht="18.75" customHeight="1" x14ac:dyDescent="0.2">
      <c r="A53" s="205">
        <v>180300000</v>
      </c>
      <c r="B53" s="205"/>
      <c r="C53" s="205"/>
      <c r="D53" s="50" t="s">
        <v>91</v>
      </c>
      <c r="E53" s="41">
        <f>SUM(E54:E55)</f>
        <v>2080420.47</v>
      </c>
      <c r="F53" s="41">
        <f>SUM(F54:F55)</f>
        <v>1950000</v>
      </c>
      <c r="G53" s="41">
        <f t="shared" ref="G53:I53" si="12">SUM(G54:G55)</f>
        <v>2457600</v>
      </c>
      <c r="H53" s="41">
        <f t="shared" si="12"/>
        <v>2485400</v>
      </c>
      <c r="I53" s="41">
        <f t="shared" si="12"/>
        <v>2525000</v>
      </c>
    </row>
    <row r="54" spans="1:9" ht="18.75" customHeight="1" x14ac:dyDescent="0.2">
      <c r="A54" s="205">
        <v>18030100</v>
      </c>
      <c r="B54" s="205"/>
      <c r="C54" s="205"/>
      <c r="D54" s="50" t="s">
        <v>92</v>
      </c>
      <c r="E54" s="41">
        <v>1144340.42</v>
      </c>
      <c r="F54" s="41">
        <v>1020000</v>
      </c>
      <c r="G54" s="41">
        <v>1225100</v>
      </c>
      <c r="H54" s="41">
        <v>1250000</v>
      </c>
      <c r="I54" s="41">
        <v>1275000</v>
      </c>
    </row>
    <row r="55" spans="1:9" ht="18.75" x14ac:dyDescent="0.2">
      <c r="A55" s="205">
        <v>18030200</v>
      </c>
      <c r="B55" s="205"/>
      <c r="C55" s="205"/>
      <c r="D55" s="50" t="s">
        <v>93</v>
      </c>
      <c r="E55" s="41">
        <v>936080.05</v>
      </c>
      <c r="F55" s="41">
        <v>930000</v>
      </c>
      <c r="G55" s="41">
        <v>1232500</v>
      </c>
      <c r="H55" s="41">
        <v>1235400</v>
      </c>
      <c r="I55" s="41">
        <v>1250000</v>
      </c>
    </row>
    <row r="56" spans="1:9" ht="18.75" x14ac:dyDescent="0.2">
      <c r="A56" s="205">
        <v>180500000</v>
      </c>
      <c r="B56" s="205"/>
      <c r="C56" s="205"/>
      <c r="D56" s="50" t="s">
        <v>94</v>
      </c>
      <c r="E56" s="41">
        <f>SUM(E57:E59)</f>
        <v>734939447.62</v>
      </c>
      <c r="F56" s="41">
        <f>SUM(F57:F59)</f>
        <v>714100000</v>
      </c>
      <c r="G56" s="41">
        <f t="shared" ref="G56:I56" si="13">SUM(G57:G59)</f>
        <v>819982100</v>
      </c>
      <c r="H56" s="41">
        <f t="shared" si="13"/>
        <v>856450650</v>
      </c>
      <c r="I56" s="41">
        <f t="shared" si="13"/>
        <v>903652950</v>
      </c>
    </row>
    <row r="57" spans="1:9" ht="18.75" x14ac:dyDescent="0.2">
      <c r="A57" s="205">
        <v>180503000</v>
      </c>
      <c r="B57" s="205"/>
      <c r="C57" s="205"/>
      <c r="D57" s="50" t="s">
        <v>95</v>
      </c>
      <c r="E57" s="41">
        <v>121055741.64</v>
      </c>
      <c r="F57" s="41">
        <v>110520100</v>
      </c>
      <c r="G57" s="41">
        <v>144520300</v>
      </c>
      <c r="H57" s="41">
        <v>149860200</v>
      </c>
      <c r="I57" s="41">
        <v>152952100</v>
      </c>
    </row>
    <row r="58" spans="1:9" ht="18.75" x14ac:dyDescent="0.2">
      <c r="A58" s="205">
        <v>18050400</v>
      </c>
      <c r="B58" s="205"/>
      <c r="C58" s="205"/>
      <c r="D58" s="50" t="s">
        <v>96</v>
      </c>
      <c r="E58" s="41">
        <v>609680296.83000004</v>
      </c>
      <c r="F58" s="41">
        <v>598729900</v>
      </c>
      <c r="G58" s="41">
        <v>670450600</v>
      </c>
      <c r="H58" s="41">
        <v>701390450</v>
      </c>
      <c r="I58" s="41">
        <v>745200850</v>
      </c>
    </row>
    <row r="59" spans="1:9" ht="56.25" x14ac:dyDescent="0.2">
      <c r="A59" s="205">
        <v>18050500</v>
      </c>
      <c r="B59" s="205"/>
      <c r="C59" s="205"/>
      <c r="D59" s="50" t="s">
        <v>97</v>
      </c>
      <c r="E59" s="41">
        <v>4203409.1500000004</v>
      </c>
      <c r="F59" s="41">
        <v>4850000</v>
      </c>
      <c r="G59" s="41">
        <v>5011200</v>
      </c>
      <c r="H59" s="41">
        <v>5200000</v>
      </c>
      <c r="I59" s="41">
        <v>5500000</v>
      </c>
    </row>
    <row r="60" spans="1:9" ht="18.75" x14ac:dyDescent="0.3">
      <c r="A60" s="204">
        <v>20000000</v>
      </c>
      <c r="B60" s="204"/>
      <c r="C60" s="204"/>
      <c r="D60" s="40" t="s">
        <v>98</v>
      </c>
      <c r="E60" s="41">
        <f>SUM(E63,E62,E64,E72,E87)</f>
        <v>137454510.52000004</v>
      </c>
      <c r="F60" s="41">
        <f>SUM(F63,F62,F64,F72,F87)</f>
        <v>98135500</v>
      </c>
      <c r="G60" s="41">
        <f t="shared" ref="G60:I60" si="14">SUM(G63,G62,G64,G72,G87)</f>
        <v>114079650</v>
      </c>
      <c r="H60" s="41">
        <f t="shared" si="14"/>
        <v>111256380</v>
      </c>
      <c r="I60" s="41">
        <f t="shared" si="14"/>
        <v>111901110</v>
      </c>
    </row>
    <row r="61" spans="1:9" ht="18.75" x14ac:dyDescent="0.2">
      <c r="A61" s="204">
        <v>21000000</v>
      </c>
      <c r="B61" s="204"/>
      <c r="C61" s="204"/>
      <c r="D61" s="47" t="s">
        <v>99</v>
      </c>
      <c r="E61" s="41">
        <f>SUM(E62:E63)</f>
        <v>15493498.799999999</v>
      </c>
      <c r="F61" s="41">
        <f>SUM(F62:F63)</f>
        <v>1500000</v>
      </c>
      <c r="G61" s="41">
        <f t="shared" ref="G61:I61" si="15">SUM(G62:G63)</f>
        <v>350000</v>
      </c>
      <c r="H61" s="41">
        <f t="shared" si="15"/>
        <v>375000</v>
      </c>
      <c r="I61" s="41">
        <f t="shared" si="15"/>
        <v>382500</v>
      </c>
    </row>
    <row r="62" spans="1:9" ht="37.5" x14ac:dyDescent="0.2">
      <c r="A62" s="205">
        <v>21010300</v>
      </c>
      <c r="B62" s="205"/>
      <c r="C62" s="205"/>
      <c r="D62" s="50" t="s">
        <v>100</v>
      </c>
      <c r="E62" s="41">
        <v>1537698.52</v>
      </c>
      <c r="F62" s="41">
        <v>1500000</v>
      </c>
      <c r="G62" s="41">
        <v>350000</v>
      </c>
      <c r="H62" s="41">
        <v>375000</v>
      </c>
      <c r="I62" s="41">
        <v>382500</v>
      </c>
    </row>
    <row r="63" spans="1:9" ht="18.75" x14ac:dyDescent="0.2">
      <c r="A63" s="205">
        <v>21050000</v>
      </c>
      <c r="B63" s="205"/>
      <c r="C63" s="205"/>
      <c r="D63" s="50" t="s">
        <v>101</v>
      </c>
      <c r="E63" s="41">
        <v>13955800.279999999</v>
      </c>
      <c r="F63" s="41">
        <v>0</v>
      </c>
      <c r="G63" s="41">
        <v>0</v>
      </c>
      <c r="H63" s="41">
        <v>0</v>
      </c>
      <c r="I63" s="41">
        <v>0</v>
      </c>
    </row>
    <row r="64" spans="1:9" ht="18.75" x14ac:dyDescent="0.2">
      <c r="A64" s="204">
        <v>21080000</v>
      </c>
      <c r="B64" s="204"/>
      <c r="C64" s="204"/>
      <c r="D64" s="48" t="s">
        <v>102</v>
      </c>
      <c r="E64" s="41">
        <f>SUM(E65:E71)</f>
        <v>27311914.190000001</v>
      </c>
      <c r="F64" s="41">
        <f>SUM(F65:F71)</f>
        <v>24955000</v>
      </c>
      <c r="G64" s="41">
        <f t="shared" ref="G64:I64" si="16">SUM(G65:G71)</f>
        <v>27195000</v>
      </c>
      <c r="H64" s="41">
        <f t="shared" si="16"/>
        <v>27390400</v>
      </c>
      <c r="I64" s="41">
        <f t="shared" si="16"/>
        <v>27610010</v>
      </c>
    </row>
    <row r="65" spans="1:9" ht="18.75" x14ac:dyDescent="0.2">
      <c r="A65" s="212">
        <v>21080500</v>
      </c>
      <c r="B65" s="212"/>
      <c r="C65" s="212"/>
      <c r="D65" s="50" t="s">
        <v>102</v>
      </c>
      <c r="E65" s="41">
        <v>104840.11</v>
      </c>
      <c r="F65" s="41">
        <v>0</v>
      </c>
      <c r="G65" s="41">
        <v>0</v>
      </c>
      <c r="H65" s="41">
        <v>0</v>
      </c>
      <c r="I65" s="41">
        <v>0</v>
      </c>
    </row>
    <row r="66" spans="1:9" ht="65.25" customHeight="1" x14ac:dyDescent="0.2">
      <c r="A66" s="205">
        <v>21080900</v>
      </c>
      <c r="B66" s="205"/>
      <c r="C66" s="205"/>
      <c r="D66" s="50" t="s">
        <v>103</v>
      </c>
      <c r="E66" s="49">
        <v>55352.51</v>
      </c>
      <c r="F66" s="49">
        <v>0</v>
      </c>
      <c r="G66" s="49">
        <v>0</v>
      </c>
      <c r="H66" s="49">
        <v>0</v>
      </c>
      <c r="I66" s="49">
        <v>0</v>
      </c>
    </row>
    <row r="67" spans="1:9" ht="18.75" x14ac:dyDescent="0.2">
      <c r="A67" s="205">
        <v>21081100</v>
      </c>
      <c r="B67" s="205"/>
      <c r="C67" s="205"/>
      <c r="D67" s="50" t="s">
        <v>104</v>
      </c>
      <c r="E67" s="41">
        <v>6494118.3799999999</v>
      </c>
      <c r="F67" s="41">
        <v>6000000</v>
      </c>
      <c r="G67" s="41">
        <v>6850000</v>
      </c>
      <c r="H67" s="41">
        <v>6900000</v>
      </c>
      <c r="I67" s="41">
        <v>7000000</v>
      </c>
    </row>
    <row r="68" spans="1:9" ht="45.75" customHeight="1" x14ac:dyDescent="0.2">
      <c r="A68" s="205">
        <v>21081500</v>
      </c>
      <c r="B68" s="205"/>
      <c r="C68" s="205"/>
      <c r="D68" s="50" t="s">
        <v>105</v>
      </c>
      <c r="E68" s="49">
        <v>1054262.8600000001</v>
      </c>
      <c r="F68" s="49">
        <v>1055000</v>
      </c>
      <c r="G68" s="49">
        <v>1085000</v>
      </c>
      <c r="H68" s="49">
        <v>1100000</v>
      </c>
      <c r="I68" s="49">
        <v>1115005</v>
      </c>
    </row>
    <row r="69" spans="1:9" ht="18.75" x14ac:dyDescent="0.2">
      <c r="A69" s="205">
        <v>21081700</v>
      </c>
      <c r="B69" s="205"/>
      <c r="C69" s="205"/>
      <c r="D69" s="50" t="s">
        <v>106</v>
      </c>
      <c r="E69" s="41">
        <v>18700470.68</v>
      </c>
      <c r="F69" s="41">
        <v>17100000</v>
      </c>
      <c r="G69" s="41">
        <v>18500000</v>
      </c>
      <c r="H69" s="41">
        <v>18650100</v>
      </c>
      <c r="I69" s="41">
        <v>18750000</v>
      </c>
    </row>
    <row r="70" spans="1:9" ht="56.25" x14ac:dyDescent="0.2">
      <c r="A70" s="205">
        <v>21081800</v>
      </c>
      <c r="B70" s="205"/>
      <c r="C70" s="205"/>
      <c r="D70" s="50" t="s">
        <v>107</v>
      </c>
      <c r="E70" s="49">
        <v>774358.69</v>
      </c>
      <c r="F70" s="49">
        <v>750000</v>
      </c>
      <c r="G70" s="49">
        <v>725000</v>
      </c>
      <c r="H70" s="49">
        <v>725300</v>
      </c>
      <c r="I70" s="49">
        <v>730005</v>
      </c>
    </row>
    <row r="71" spans="1:9" ht="75" x14ac:dyDescent="0.2">
      <c r="A71" s="205">
        <v>21082400</v>
      </c>
      <c r="B71" s="205"/>
      <c r="C71" s="205"/>
      <c r="D71" s="50" t="s">
        <v>108</v>
      </c>
      <c r="E71" s="49">
        <v>128510.96</v>
      </c>
      <c r="F71" s="49">
        <v>50000</v>
      </c>
      <c r="G71" s="49">
        <v>35000</v>
      </c>
      <c r="H71" s="49">
        <v>15000</v>
      </c>
      <c r="I71" s="49">
        <v>15000</v>
      </c>
    </row>
    <row r="72" spans="1:9" ht="37.5" x14ac:dyDescent="0.2">
      <c r="A72" s="204">
        <v>22000000</v>
      </c>
      <c r="B72" s="204"/>
      <c r="C72" s="204"/>
      <c r="D72" s="48" t="s">
        <v>109</v>
      </c>
      <c r="E72" s="49">
        <f>SUM(E73+E78+E80+E82+E86)</f>
        <v>67972510.110000014</v>
      </c>
      <c r="F72" s="49">
        <f>SUM(F73+F78+F80+F82+F86)</f>
        <v>65374300</v>
      </c>
      <c r="G72" s="49">
        <f t="shared" ref="G72:I72" si="17">SUM(G73+G78+G80+G82+G86)</f>
        <v>66884250</v>
      </c>
      <c r="H72" s="49">
        <f t="shared" si="17"/>
        <v>67490980</v>
      </c>
      <c r="I72" s="49">
        <f t="shared" si="17"/>
        <v>67908600</v>
      </c>
    </row>
    <row r="73" spans="1:9" ht="18.75" x14ac:dyDescent="0.2">
      <c r="A73" s="204">
        <v>22010000</v>
      </c>
      <c r="B73" s="204"/>
      <c r="C73" s="204"/>
      <c r="D73" s="48" t="s">
        <v>110</v>
      </c>
      <c r="E73" s="49">
        <f>SUM(E74:E77)</f>
        <v>41524887.910000004</v>
      </c>
      <c r="F73" s="49">
        <f>SUM(F74:F77)</f>
        <v>45200000</v>
      </c>
      <c r="G73" s="49">
        <f t="shared" ref="G73:I73" si="18">SUM(G74:G77)</f>
        <v>46616600</v>
      </c>
      <c r="H73" s="49">
        <f t="shared" si="18"/>
        <v>46965000</v>
      </c>
      <c r="I73" s="49">
        <f t="shared" si="18"/>
        <v>47327600</v>
      </c>
    </row>
    <row r="74" spans="1:9" ht="37.5" x14ac:dyDescent="0.2">
      <c r="A74" s="205">
        <v>22010300</v>
      </c>
      <c r="B74" s="205"/>
      <c r="C74" s="205"/>
      <c r="D74" s="45" t="s">
        <v>111</v>
      </c>
      <c r="E74" s="49">
        <v>1312369.68</v>
      </c>
      <c r="F74" s="49">
        <v>1115500</v>
      </c>
      <c r="G74" s="41">
        <v>1200100</v>
      </c>
      <c r="H74" s="41">
        <v>1250000</v>
      </c>
      <c r="I74" s="41">
        <v>1275600</v>
      </c>
    </row>
    <row r="75" spans="1:9" ht="18.75" x14ac:dyDescent="0.2">
      <c r="A75" s="205">
        <v>22012500</v>
      </c>
      <c r="B75" s="205"/>
      <c r="C75" s="205"/>
      <c r="D75" s="50" t="s">
        <v>112</v>
      </c>
      <c r="E75" s="49">
        <v>35718828.920000002</v>
      </c>
      <c r="F75" s="49">
        <v>40359450</v>
      </c>
      <c r="G75" s="41">
        <v>41350600</v>
      </c>
      <c r="H75" s="41">
        <v>41500000</v>
      </c>
      <c r="I75" s="41">
        <v>41750000</v>
      </c>
    </row>
    <row r="76" spans="1:9" ht="37.5" x14ac:dyDescent="0.2">
      <c r="A76" s="205">
        <v>22012600</v>
      </c>
      <c r="B76" s="205"/>
      <c r="C76" s="205"/>
      <c r="D76" s="45" t="s">
        <v>113</v>
      </c>
      <c r="E76" s="49">
        <v>4281299.3099999996</v>
      </c>
      <c r="F76" s="49">
        <v>3725050</v>
      </c>
      <c r="G76" s="41">
        <v>4065900</v>
      </c>
      <c r="H76" s="41">
        <v>4215000</v>
      </c>
      <c r="I76" s="41">
        <v>4302000</v>
      </c>
    </row>
    <row r="77" spans="1:9" ht="112.5" x14ac:dyDescent="0.2">
      <c r="A77" s="205">
        <v>22012900</v>
      </c>
      <c r="B77" s="205"/>
      <c r="C77" s="205"/>
      <c r="D77" s="45" t="s">
        <v>114</v>
      </c>
      <c r="E77" s="49">
        <v>212390</v>
      </c>
      <c r="F77" s="49">
        <v>0</v>
      </c>
      <c r="G77" s="41">
        <v>0</v>
      </c>
      <c r="H77" s="41">
        <v>0</v>
      </c>
      <c r="I77" s="41">
        <v>0</v>
      </c>
    </row>
    <row r="78" spans="1:9" ht="37.5" x14ac:dyDescent="0.2">
      <c r="A78" s="204">
        <v>22020000</v>
      </c>
      <c r="B78" s="204"/>
      <c r="C78" s="204"/>
      <c r="D78" s="54" t="s">
        <v>115</v>
      </c>
      <c r="E78" s="49">
        <f>SUM(E79)</f>
        <v>1005000</v>
      </c>
      <c r="F78" s="49">
        <f t="shared" ref="F78:I78" si="19">SUM(F79)</f>
        <v>0</v>
      </c>
      <c r="G78" s="49">
        <f t="shared" si="19"/>
        <v>0</v>
      </c>
      <c r="H78" s="49">
        <f t="shared" si="19"/>
        <v>0</v>
      </c>
      <c r="I78" s="49">
        <f t="shared" si="19"/>
        <v>0</v>
      </c>
    </row>
    <row r="79" spans="1:9" ht="37.5" x14ac:dyDescent="0.2">
      <c r="A79" s="205">
        <v>22020400</v>
      </c>
      <c r="B79" s="205"/>
      <c r="C79" s="205"/>
      <c r="D79" s="45" t="s">
        <v>116</v>
      </c>
      <c r="E79" s="49">
        <v>1005000</v>
      </c>
      <c r="F79" s="49">
        <v>0</v>
      </c>
      <c r="G79" s="49">
        <v>0</v>
      </c>
      <c r="H79" s="49">
        <v>0</v>
      </c>
      <c r="I79" s="49">
        <v>0</v>
      </c>
    </row>
    <row r="80" spans="1:9" ht="37.5" x14ac:dyDescent="0.2">
      <c r="A80" s="204">
        <v>22080000</v>
      </c>
      <c r="B80" s="204"/>
      <c r="C80" s="204"/>
      <c r="D80" s="54" t="s">
        <v>117</v>
      </c>
      <c r="E80" s="49">
        <f>SUM(E81)</f>
        <v>24738564.329999998</v>
      </c>
      <c r="F80" s="49">
        <f t="shared" ref="F80:H80" si="20">SUM(F81)</f>
        <v>19500000</v>
      </c>
      <c r="G80" s="49">
        <f t="shared" si="20"/>
        <v>19500000</v>
      </c>
      <c r="H80" s="49">
        <f t="shared" si="20"/>
        <v>19750000</v>
      </c>
      <c r="I80" s="49">
        <v>19800000</v>
      </c>
    </row>
    <row r="81" spans="1:9" ht="37.5" x14ac:dyDescent="0.2">
      <c r="A81" s="205">
        <v>22080400</v>
      </c>
      <c r="B81" s="205"/>
      <c r="C81" s="205"/>
      <c r="D81" s="50" t="s">
        <v>118</v>
      </c>
      <c r="E81" s="49">
        <v>24738564.329999998</v>
      </c>
      <c r="F81" s="49">
        <v>19500000</v>
      </c>
      <c r="G81" s="41">
        <v>19500000</v>
      </c>
      <c r="H81" s="41">
        <v>19750000</v>
      </c>
      <c r="I81" s="41">
        <v>19800000</v>
      </c>
    </row>
    <row r="82" spans="1:9" ht="18.75" x14ac:dyDescent="0.2">
      <c r="A82" s="204">
        <v>22090000</v>
      </c>
      <c r="B82" s="204"/>
      <c r="C82" s="204"/>
      <c r="D82" s="55" t="s">
        <v>119</v>
      </c>
      <c r="E82" s="49">
        <f>SUM(E83:E85)</f>
        <v>665124.67000000004</v>
      </c>
      <c r="F82" s="49">
        <f>SUM(F83:F85)</f>
        <v>550000</v>
      </c>
      <c r="G82" s="49">
        <f t="shared" ref="G82:I82" si="21">SUM(G83:G85)</f>
        <v>617650</v>
      </c>
      <c r="H82" s="49">
        <f t="shared" si="21"/>
        <v>625980</v>
      </c>
      <c r="I82" s="49">
        <f t="shared" si="21"/>
        <v>631000</v>
      </c>
    </row>
    <row r="83" spans="1:9" ht="54.75" customHeight="1" x14ac:dyDescent="0.2">
      <c r="A83" s="205">
        <v>22090100</v>
      </c>
      <c r="B83" s="205"/>
      <c r="C83" s="205"/>
      <c r="D83" s="56" t="s">
        <v>120</v>
      </c>
      <c r="E83" s="49">
        <v>559754.93000000005</v>
      </c>
      <c r="F83" s="49">
        <v>447500</v>
      </c>
      <c r="G83" s="41">
        <v>602150</v>
      </c>
      <c r="H83" s="41">
        <v>610200</v>
      </c>
      <c r="I83" s="41">
        <v>615000</v>
      </c>
    </row>
    <row r="84" spans="1:9" ht="38.25" customHeight="1" x14ac:dyDescent="0.2">
      <c r="A84" s="205">
        <v>22090200</v>
      </c>
      <c r="B84" s="205"/>
      <c r="C84" s="205"/>
      <c r="D84" s="56" t="s">
        <v>121</v>
      </c>
      <c r="E84" s="49">
        <v>148.24</v>
      </c>
      <c r="F84" s="49">
        <v>0</v>
      </c>
      <c r="G84" s="41">
        <v>0</v>
      </c>
      <c r="H84" s="41">
        <v>0</v>
      </c>
      <c r="I84" s="41">
        <v>0</v>
      </c>
    </row>
    <row r="85" spans="1:9" ht="37.5" x14ac:dyDescent="0.2">
      <c r="A85" s="205">
        <v>22090400</v>
      </c>
      <c r="B85" s="205"/>
      <c r="C85" s="205"/>
      <c r="D85" s="56" t="s">
        <v>122</v>
      </c>
      <c r="E85" s="49">
        <v>105221.5</v>
      </c>
      <c r="F85" s="49">
        <v>102500</v>
      </c>
      <c r="G85" s="41">
        <v>15500</v>
      </c>
      <c r="H85" s="41">
        <v>15780</v>
      </c>
      <c r="I85" s="41">
        <v>16000</v>
      </c>
    </row>
    <row r="86" spans="1:9" ht="93.75" x14ac:dyDescent="0.2">
      <c r="A86" s="204">
        <v>22130000</v>
      </c>
      <c r="B86" s="204"/>
      <c r="C86" s="204"/>
      <c r="D86" s="57" t="s">
        <v>123</v>
      </c>
      <c r="E86" s="49">
        <v>38933.199999999997</v>
      </c>
      <c r="F86" s="49">
        <v>124300</v>
      </c>
      <c r="G86" s="41">
        <v>150000</v>
      </c>
      <c r="H86" s="41">
        <v>150000</v>
      </c>
      <c r="I86" s="41">
        <v>150000</v>
      </c>
    </row>
    <row r="87" spans="1:9" ht="18.75" x14ac:dyDescent="0.2">
      <c r="A87" s="204">
        <v>24000000</v>
      </c>
      <c r="B87" s="204"/>
      <c r="C87" s="204"/>
      <c r="D87" s="48" t="s">
        <v>124</v>
      </c>
      <c r="E87" s="49">
        <f>SUM(E89,E88)</f>
        <v>26676587.420000002</v>
      </c>
      <c r="F87" s="49">
        <f>SUM(F89,F88)</f>
        <v>6306200</v>
      </c>
      <c r="G87" s="49">
        <f t="shared" ref="G87:I87" si="22">SUM(G89,G88)</f>
        <v>19650400</v>
      </c>
      <c r="H87" s="49">
        <f t="shared" si="22"/>
        <v>16000000</v>
      </c>
      <c r="I87" s="49">
        <f t="shared" si="22"/>
        <v>16000000</v>
      </c>
    </row>
    <row r="88" spans="1:9" ht="18.75" x14ac:dyDescent="0.2">
      <c r="A88" s="205">
        <v>24060300</v>
      </c>
      <c r="B88" s="205"/>
      <c r="C88" s="205"/>
      <c r="D88" s="50" t="s">
        <v>102</v>
      </c>
      <c r="E88" s="42">
        <v>23730123.41</v>
      </c>
      <c r="F88" s="49">
        <v>5306200</v>
      </c>
      <c r="G88" s="41">
        <v>18650400</v>
      </c>
      <c r="H88" s="41">
        <v>15000000</v>
      </c>
      <c r="I88" s="41">
        <v>15000000</v>
      </c>
    </row>
    <row r="89" spans="1:9" ht="131.25" x14ac:dyDescent="0.2">
      <c r="A89" s="205">
        <v>24062200</v>
      </c>
      <c r="B89" s="205"/>
      <c r="C89" s="205"/>
      <c r="D89" s="50" t="s">
        <v>125</v>
      </c>
      <c r="E89" s="49">
        <v>2946464.01</v>
      </c>
      <c r="F89" s="49">
        <v>1000000</v>
      </c>
      <c r="G89" s="49">
        <v>1000000</v>
      </c>
      <c r="H89" s="49">
        <v>1000000</v>
      </c>
      <c r="I89" s="49">
        <v>1000000</v>
      </c>
    </row>
    <row r="90" spans="1:9" ht="18.75" x14ac:dyDescent="0.2">
      <c r="A90" s="204" t="s">
        <v>126</v>
      </c>
      <c r="B90" s="204"/>
      <c r="C90" s="204"/>
      <c r="D90" s="58" t="s">
        <v>127</v>
      </c>
      <c r="E90" s="49">
        <f>SUM(E92:E93)</f>
        <v>57426.79</v>
      </c>
      <c r="F90" s="49">
        <f t="shared" ref="F90:I90" si="23">SUM(F92:F93)</f>
        <v>25000</v>
      </c>
      <c r="G90" s="49">
        <f t="shared" si="23"/>
        <v>30000</v>
      </c>
      <c r="H90" s="49">
        <f t="shared" si="23"/>
        <v>35000</v>
      </c>
      <c r="I90" s="49">
        <f t="shared" si="23"/>
        <v>35000</v>
      </c>
    </row>
    <row r="91" spans="1:9" ht="70.5" customHeight="1" x14ac:dyDescent="0.2">
      <c r="A91" s="212">
        <v>31010000</v>
      </c>
      <c r="B91" s="212"/>
      <c r="C91" s="212"/>
      <c r="D91" s="50" t="s">
        <v>128</v>
      </c>
      <c r="E91" s="49">
        <f>SUM(E92)</f>
        <v>56600</v>
      </c>
      <c r="F91" s="49">
        <f>SUM(F92)</f>
        <v>25000</v>
      </c>
      <c r="G91" s="49">
        <v>30000</v>
      </c>
      <c r="H91" s="49">
        <v>35000</v>
      </c>
      <c r="I91" s="49">
        <v>35000</v>
      </c>
    </row>
    <row r="92" spans="1:9" ht="70.5" customHeight="1" x14ac:dyDescent="0.2">
      <c r="A92" s="205">
        <v>31010200</v>
      </c>
      <c r="B92" s="205"/>
      <c r="C92" s="205"/>
      <c r="D92" s="50" t="s">
        <v>129</v>
      </c>
      <c r="E92" s="49">
        <v>56600</v>
      </c>
      <c r="F92" s="49">
        <v>25000</v>
      </c>
      <c r="G92" s="49">
        <v>30000</v>
      </c>
      <c r="H92" s="49">
        <v>35000</v>
      </c>
      <c r="I92" s="49">
        <v>35000</v>
      </c>
    </row>
    <row r="93" spans="1:9" ht="50.25" customHeight="1" x14ac:dyDescent="0.2">
      <c r="A93" s="205">
        <v>31020000</v>
      </c>
      <c r="B93" s="205"/>
      <c r="C93" s="205"/>
      <c r="D93" s="50" t="s">
        <v>130</v>
      </c>
      <c r="E93" s="49">
        <v>826.79</v>
      </c>
      <c r="F93" s="49">
        <v>0</v>
      </c>
      <c r="G93" s="49">
        <v>0</v>
      </c>
      <c r="H93" s="49">
        <v>0</v>
      </c>
      <c r="I93" s="49">
        <v>0</v>
      </c>
    </row>
    <row r="94" spans="1:9" ht="18.75" x14ac:dyDescent="0.3">
      <c r="A94" s="211" t="s">
        <v>15</v>
      </c>
      <c r="B94" s="211"/>
      <c r="C94" s="211"/>
      <c r="D94" s="87" t="s">
        <v>131</v>
      </c>
      <c r="E94" s="88">
        <f>SUM(E100+E101+E102+E105+E108+E109+E110+E111+E113+E114+E117+E119+E120+E122)</f>
        <v>399956410.64999998</v>
      </c>
      <c r="F94" s="88">
        <f>SUM(F95,F103,F115,F121)</f>
        <v>297198324</v>
      </c>
      <c r="G94" s="88">
        <f t="shared" ref="G94:I94" si="24">SUM(G95,G103,G115,G121)</f>
        <v>310574761</v>
      </c>
      <c r="H94" s="88">
        <f t="shared" si="24"/>
        <v>318469424</v>
      </c>
      <c r="I94" s="88">
        <f t="shared" si="24"/>
        <v>329004460</v>
      </c>
    </row>
    <row r="95" spans="1:9" ht="19.5" x14ac:dyDescent="0.2">
      <c r="A95" s="204" t="s">
        <v>132</v>
      </c>
      <c r="B95" s="204"/>
      <c r="C95" s="204"/>
      <c r="D95" s="59" t="s">
        <v>53</v>
      </c>
      <c r="E95" s="49">
        <f>SUM(E99+E96)</f>
        <v>2681632.5300000003</v>
      </c>
      <c r="F95" s="49">
        <f>SUM(F99)</f>
        <v>2400000</v>
      </c>
      <c r="G95" s="49">
        <f t="shared" ref="G95:I95" si="25">SUM(G99)</f>
        <v>2654600</v>
      </c>
      <c r="H95" s="49">
        <f t="shared" si="25"/>
        <v>2840000</v>
      </c>
      <c r="I95" s="49">
        <f t="shared" si="25"/>
        <v>3000650</v>
      </c>
    </row>
    <row r="96" spans="1:9" ht="19.5" x14ac:dyDescent="0.2">
      <c r="A96" s="204">
        <v>12000000</v>
      </c>
      <c r="B96" s="204"/>
      <c r="C96" s="204"/>
      <c r="D96" s="59" t="s">
        <v>133</v>
      </c>
      <c r="E96" s="49">
        <f>SUM(E97)</f>
        <v>125053.71</v>
      </c>
      <c r="F96" s="49">
        <f>SUM(F97)</f>
        <v>0</v>
      </c>
      <c r="G96" s="49">
        <f t="shared" ref="G96:I96" si="26">SUM(G97)</f>
        <v>0</v>
      </c>
      <c r="H96" s="49">
        <f t="shared" si="26"/>
        <v>0</v>
      </c>
      <c r="I96" s="49">
        <f t="shared" si="26"/>
        <v>0</v>
      </c>
    </row>
    <row r="97" spans="1:9" ht="39" x14ac:dyDescent="0.2">
      <c r="A97" s="204">
        <v>12020000</v>
      </c>
      <c r="B97" s="204"/>
      <c r="C97" s="204"/>
      <c r="D97" s="60" t="s">
        <v>134</v>
      </c>
      <c r="E97" s="49">
        <f>SUM(E98)</f>
        <v>125053.71</v>
      </c>
      <c r="F97" s="49">
        <f>SUM(F98)</f>
        <v>0</v>
      </c>
      <c r="G97" s="41">
        <v>0</v>
      </c>
      <c r="H97" s="41">
        <v>0</v>
      </c>
      <c r="I97" s="41">
        <v>0</v>
      </c>
    </row>
    <row r="98" spans="1:9" ht="37.5" x14ac:dyDescent="0.2">
      <c r="A98" s="205">
        <v>12020900</v>
      </c>
      <c r="B98" s="205"/>
      <c r="C98" s="205"/>
      <c r="D98" s="61" t="s">
        <v>135</v>
      </c>
      <c r="E98" s="49">
        <v>125053.71</v>
      </c>
      <c r="F98" s="49">
        <v>0</v>
      </c>
      <c r="G98" s="41">
        <v>0</v>
      </c>
      <c r="H98" s="41">
        <v>0</v>
      </c>
      <c r="I98" s="41">
        <v>0</v>
      </c>
    </row>
    <row r="99" spans="1:9" ht="18.75" x14ac:dyDescent="0.2">
      <c r="A99" s="204">
        <v>19010000</v>
      </c>
      <c r="B99" s="204"/>
      <c r="C99" s="204"/>
      <c r="D99" s="58" t="s">
        <v>136</v>
      </c>
      <c r="E99" s="49">
        <f>SUM(E100:E102)</f>
        <v>2556578.8200000003</v>
      </c>
      <c r="F99" s="49">
        <f>SUM(F100:F102)</f>
        <v>2400000</v>
      </c>
      <c r="G99" s="49">
        <f t="shared" ref="G99:I99" si="27">SUM(G100:G102)</f>
        <v>2654600</v>
      </c>
      <c r="H99" s="49">
        <f t="shared" si="27"/>
        <v>2840000</v>
      </c>
      <c r="I99" s="49">
        <f t="shared" si="27"/>
        <v>3000650</v>
      </c>
    </row>
    <row r="100" spans="1:9" ht="37.5" x14ac:dyDescent="0.2">
      <c r="A100" s="205">
        <v>19010100</v>
      </c>
      <c r="B100" s="205"/>
      <c r="C100" s="205"/>
      <c r="D100" s="45" t="s">
        <v>137</v>
      </c>
      <c r="E100" s="49">
        <v>264405.33</v>
      </c>
      <c r="F100" s="49">
        <v>225600</v>
      </c>
      <c r="G100" s="41">
        <v>315600</v>
      </c>
      <c r="H100" s="41">
        <v>325000</v>
      </c>
      <c r="I100" s="41">
        <v>328600</v>
      </c>
    </row>
    <row r="101" spans="1:9" ht="37.5" x14ac:dyDescent="0.2">
      <c r="A101" s="205">
        <v>19010200</v>
      </c>
      <c r="B101" s="205"/>
      <c r="C101" s="205"/>
      <c r="D101" s="45" t="s">
        <v>138</v>
      </c>
      <c r="E101" s="49">
        <v>919344.94</v>
      </c>
      <c r="F101" s="49">
        <v>765800</v>
      </c>
      <c r="G101" s="41">
        <v>812100</v>
      </c>
      <c r="H101" s="41">
        <v>815000</v>
      </c>
      <c r="I101" s="41">
        <v>856300</v>
      </c>
    </row>
    <row r="102" spans="1:9" ht="56.25" x14ac:dyDescent="0.2">
      <c r="A102" s="205">
        <v>19010300</v>
      </c>
      <c r="B102" s="205"/>
      <c r="C102" s="205"/>
      <c r="D102" s="45" t="s">
        <v>139</v>
      </c>
      <c r="E102" s="49">
        <v>1372828.55</v>
      </c>
      <c r="F102" s="49">
        <v>1408600</v>
      </c>
      <c r="G102" s="41">
        <v>1526900</v>
      </c>
      <c r="H102" s="41">
        <v>1700000</v>
      </c>
      <c r="I102" s="41">
        <v>1815750</v>
      </c>
    </row>
    <row r="103" spans="1:9" ht="19.5" x14ac:dyDescent="0.2">
      <c r="A103" s="204" t="s">
        <v>140</v>
      </c>
      <c r="B103" s="204"/>
      <c r="C103" s="204"/>
      <c r="D103" s="59" t="s">
        <v>98</v>
      </c>
      <c r="E103" s="49">
        <f>SUM(E105+E108+E109+E110+E111+E112)</f>
        <v>317636880.22000003</v>
      </c>
      <c r="F103" s="49">
        <f t="shared" ref="F103:I103" si="28">SUM(F105+F108+F109+F110+F111+F112)</f>
        <v>270462499</v>
      </c>
      <c r="G103" s="49">
        <f t="shared" si="28"/>
        <v>276159061</v>
      </c>
      <c r="H103" s="49">
        <f t="shared" si="28"/>
        <v>294103824</v>
      </c>
      <c r="I103" s="49">
        <f t="shared" si="28"/>
        <v>304403810</v>
      </c>
    </row>
    <row r="104" spans="1:9" ht="19.5" x14ac:dyDescent="0.2">
      <c r="A104" s="204">
        <v>21000000</v>
      </c>
      <c r="B104" s="204"/>
      <c r="C104" s="204"/>
      <c r="D104" s="59" t="s">
        <v>141</v>
      </c>
      <c r="E104" s="49">
        <f>SUM(E105)</f>
        <v>18592.66</v>
      </c>
      <c r="F104" s="49">
        <v>0</v>
      </c>
      <c r="G104" s="49">
        <v>0</v>
      </c>
      <c r="H104" s="49">
        <v>0</v>
      </c>
      <c r="I104" s="49">
        <v>0</v>
      </c>
    </row>
    <row r="105" spans="1:9" ht="37.5" x14ac:dyDescent="0.2">
      <c r="A105" s="204" t="s">
        <v>142</v>
      </c>
      <c r="B105" s="204"/>
      <c r="C105" s="204"/>
      <c r="D105" s="50" t="s">
        <v>143</v>
      </c>
      <c r="E105" s="49">
        <v>18592.66</v>
      </c>
      <c r="F105" s="49">
        <v>0</v>
      </c>
      <c r="G105" s="49">
        <v>0</v>
      </c>
      <c r="H105" s="49">
        <v>0</v>
      </c>
      <c r="I105" s="49">
        <v>0</v>
      </c>
    </row>
    <row r="106" spans="1:9" ht="18.75" x14ac:dyDescent="0.2">
      <c r="A106" s="204">
        <v>24000000</v>
      </c>
      <c r="B106" s="204"/>
      <c r="C106" s="204"/>
      <c r="D106" s="62" t="s">
        <v>144</v>
      </c>
      <c r="E106" s="49">
        <f>SUM(E107+E109+E111+E110)</f>
        <v>4749036.7</v>
      </c>
      <c r="F106" s="49">
        <f>SUM(F107+F109+F111+F110)</f>
        <v>2050024</v>
      </c>
      <c r="G106" s="49">
        <f t="shared" ref="G106:I106" si="29">SUM(G107+G109+G111+G110)</f>
        <v>2115424</v>
      </c>
      <c r="H106" s="49">
        <f t="shared" si="29"/>
        <v>2000024</v>
      </c>
      <c r="I106" s="49">
        <f t="shared" si="29"/>
        <v>2000024</v>
      </c>
    </row>
    <row r="107" spans="1:9" ht="18.75" x14ac:dyDescent="0.2">
      <c r="A107" s="204">
        <v>24060000</v>
      </c>
      <c r="B107" s="204"/>
      <c r="C107" s="204"/>
      <c r="D107" s="62" t="s">
        <v>102</v>
      </c>
      <c r="E107" s="49">
        <f>SUM(E108)</f>
        <v>40509.019999999997</v>
      </c>
      <c r="F107" s="49">
        <f>SUM(F108)</f>
        <v>0</v>
      </c>
      <c r="G107" s="49">
        <f t="shared" ref="G107:I107" si="30">SUM(G108)</f>
        <v>0</v>
      </c>
      <c r="H107" s="49">
        <f t="shared" si="30"/>
        <v>0</v>
      </c>
      <c r="I107" s="49">
        <f t="shared" si="30"/>
        <v>0</v>
      </c>
    </row>
    <row r="108" spans="1:9" ht="56.25" x14ac:dyDescent="0.2">
      <c r="A108" s="205">
        <v>24062100</v>
      </c>
      <c r="B108" s="205"/>
      <c r="C108" s="205"/>
      <c r="D108" s="50" t="s">
        <v>145</v>
      </c>
      <c r="E108" s="49">
        <v>40509.019999999997</v>
      </c>
      <c r="F108" s="49">
        <v>0</v>
      </c>
      <c r="G108" s="41">
        <v>0</v>
      </c>
      <c r="H108" s="41">
        <v>0</v>
      </c>
      <c r="I108" s="41">
        <v>0</v>
      </c>
    </row>
    <row r="109" spans="1:9" ht="37.5" x14ac:dyDescent="0.2">
      <c r="A109" s="205">
        <v>24110700</v>
      </c>
      <c r="B109" s="205"/>
      <c r="C109" s="205"/>
      <c r="D109" s="50" t="s">
        <v>146</v>
      </c>
      <c r="E109" s="49">
        <v>24</v>
      </c>
      <c r="F109" s="49">
        <v>24</v>
      </c>
      <c r="G109" s="41">
        <v>24</v>
      </c>
      <c r="H109" s="41">
        <v>24</v>
      </c>
      <c r="I109" s="41">
        <v>24</v>
      </c>
    </row>
    <row r="110" spans="1:9" ht="56.25" x14ac:dyDescent="0.2">
      <c r="A110" s="205">
        <v>24110900</v>
      </c>
      <c r="B110" s="205"/>
      <c r="C110" s="205"/>
      <c r="D110" s="50" t="s">
        <v>147</v>
      </c>
      <c r="E110" s="49">
        <v>5146.4799999999996</v>
      </c>
      <c r="F110" s="49">
        <v>0</v>
      </c>
      <c r="G110" s="41">
        <v>0</v>
      </c>
      <c r="H110" s="41">
        <v>0</v>
      </c>
      <c r="I110" s="41">
        <v>0</v>
      </c>
    </row>
    <row r="111" spans="1:9" ht="37.5" x14ac:dyDescent="0.2">
      <c r="A111" s="205">
        <v>24170000</v>
      </c>
      <c r="B111" s="205"/>
      <c r="C111" s="205"/>
      <c r="D111" s="50" t="s">
        <v>148</v>
      </c>
      <c r="E111" s="49">
        <v>4703357.2</v>
      </c>
      <c r="F111" s="49">
        <v>2050000</v>
      </c>
      <c r="G111" s="41">
        <v>2115400</v>
      </c>
      <c r="H111" s="41">
        <v>2000000</v>
      </c>
      <c r="I111" s="41">
        <v>2000000</v>
      </c>
    </row>
    <row r="112" spans="1:9" ht="18.75" x14ac:dyDescent="0.2">
      <c r="A112" s="204">
        <v>25000000</v>
      </c>
      <c r="B112" s="204"/>
      <c r="C112" s="204"/>
      <c r="D112" s="48" t="s">
        <v>149</v>
      </c>
      <c r="E112" s="49">
        <f>SUM(E113,E114)</f>
        <v>312869250.86000001</v>
      </c>
      <c r="F112" s="49">
        <f>SUM(F113,F114)</f>
        <v>268412475</v>
      </c>
      <c r="G112" s="49">
        <f t="shared" ref="G112:I112" si="31">SUM(G113,G114)</f>
        <v>274043637</v>
      </c>
      <c r="H112" s="49">
        <f t="shared" si="31"/>
        <v>292103800</v>
      </c>
      <c r="I112" s="49">
        <f t="shared" si="31"/>
        <v>302403786</v>
      </c>
    </row>
    <row r="113" spans="1:9" ht="37.5" x14ac:dyDescent="0.2">
      <c r="A113" s="212">
        <v>25010000</v>
      </c>
      <c r="B113" s="212"/>
      <c r="C113" s="212"/>
      <c r="D113" s="50" t="s">
        <v>150</v>
      </c>
      <c r="E113" s="49">
        <v>200266099</v>
      </c>
      <c r="F113" s="49">
        <v>268412475</v>
      </c>
      <c r="G113" s="41">
        <v>274043637</v>
      </c>
      <c r="H113" s="41">
        <v>292103800</v>
      </c>
      <c r="I113" s="41">
        <v>302403786</v>
      </c>
    </row>
    <row r="114" spans="1:9" ht="18.75" x14ac:dyDescent="0.2">
      <c r="A114" s="212">
        <v>25020000</v>
      </c>
      <c r="B114" s="212"/>
      <c r="C114" s="212"/>
      <c r="D114" s="50" t="s">
        <v>151</v>
      </c>
      <c r="E114" s="49">
        <v>112603151.86</v>
      </c>
      <c r="F114" s="49">
        <v>0</v>
      </c>
      <c r="G114" s="49">
        <v>0</v>
      </c>
      <c r="H114" s="49">
        <v>0</v>
      </c>
      <c r="I114" s="49">
        <v>0</v>
      </c>
    </row>
    <row r="115" spans="1:9" ht="18.75" x14ac:dyDescent="0.2">
      <c r="A115" s="204" t="s">
        <v>126</v>
      </c>
      <c r="B115" s="204"/>
      <c r="C115" s="204"/>
      <c r="D115" s="58" t="s">
        <v>127</v>
      </c>
      <c r="E115" s="49">
        <f>SUM(E117+E118)</f>
        <v>70486352.719999999</v>
      </c>
      <c r="F115" s="49">
        <f>SUM(F117+F118)</f>
        <v>18138825</v>
      </c>
      <c r="G115" s="49">
        <f t="shared" ref="G115:I115" si="32">SUM(G117+G118)</f>
        <v>24250600</v>
      </c>
      <c r="H115" s="49">
        <f t="shared" si="32"/>
        <v>14000000</v>
      </c>
      <c r="I115" s="49">
        <f t="shared" si="32"/>
        <v>14000000</v>
      </c>
    </row>
    <row r="116" spans="1:9" ht="18.75" x14ac:dyDescent="0.2">
      <c r="A116" s="204">
        <v>31000000</v>
      </c>
      <c r="B116" s="204"/>
      <c r="C116" s="204"/>
      <c r="D116" s="58" t="s">
        <v>152</v>
      </c>
      <c r="E116" s="49">
        <f>SUM(E117)</f>
        <v>24982848.399999999</v>
      </c>
      <c r="F116" s="49">
        <f>SUM(F117)</f>
        <v>4000000</v>
      </c>
      <c r="G116" s="49">
        <f t="shared" ref="G116:I116" si="33">SUM(G117)</f>
        <v>7500000</v>
      </c>
      <c r="H116" s="49">
        <f t="shared" si="33"/>
        <v>5000000</v>
      </c>
      <c r="I116" s="49">
        <f t="shared" si="33"/>
        <v>5000000</v>
      </c>
    </row>
    <row r="117" spans="1:9" ht="37.5" x14ac:dyDescent="0.2">
      <c r="A117" s="212">
        <v>3103000</v>
      </c>
      <c r="B117" s="212"/>
      <c r="C117" s="212"/>
      <c r="D117" s="50" t="s">
        <v>153</v>
      </c>
      <c r="E117" s="49">
        <v>24982848.399999999</v>
      </c>
      <c r="F117" s="49">
        <v>4000000</v>
      </c>
      <c r="G117" s="41">
        <v>7500000</v>
      </c>
      <c r="H117" s="41">
        <v>5000000</v>
      </c>
      <c r="I117" s="41">
        <v>5000000</v>
      </c>
    </row>
    <row r="118" spans="1:9" ht="18.75" x14ac:dyDescent="0.2">
      <c r="A118" s="204">
        <v>33000000</v>
      </c>
      <c r="B118" s="204"/>
      <c r="C118" s="204"/>
      <c r="D118" s="48" t="s">
        <v>154</v>
      </c>
      <c r="E118" s="49">
        <f>SUM(E119,E120)</f>
        <v>45503504.32</v>
      </c>
      <c r="F118" s="49">
        <f>SUM(F119,F120)</f>
        <v>14138825</v>
      </c>
      <c r="G118" s="49">
        <f t="shared" ref="G118:I118" si="34">SUM(G119,G120)</f>
        <v>16750600</v>
      </c>
      <c r="H118" s="49">
        <f t="shared" si="34"/>
        <v>9000000</v>
      </c>
      <c r="I118" s="49">
        <f t="shared" si="34"/>
        <v>9000000</v>
      </c>
    </row>
    <row r="119" spans="1:9" ht="57.75" customHeight="1" x14ac:dyDescent="0.2">
      <c r="A119" s="212">
        <v>33010100</v>
      </c>
      <c r="B119" s="212"/>
      <c r="C119" s="212"/>
      <c r="D119" s="50" t="s">
        <v>155</v>
      </c>
      <c r="E119" s="49">
        <v>45226870.969999999</v>
      </c>
      <c r="F119" s="49">
        <v>12572910</v>
      </c>
      <c r="G119" s="41">
        <v>15500000</v>
      </c>
      <c r="H119" s="41">
        <v>7500000</v>
      </c>
      <c r="I119" s="41">
        <v>7500000</v>
      </c>
    </row>
    <row r="120" spans="1:9" ht="75" x14ac:dyDescent="0.2">
      <c r="A120" s="212">
        <v>33010200</v>
      </c>
      <c r="B120" s="212"/>
      <c r="C120" s="212"/>
      <c r="D120" s="50" t="s">
        <v>156</v>
      </c>
      <c r="E120" s="49">
        <v>276633.34999999998</v>
      </c>
      <c r="F120" s="49">
        <v>1565915</v>
      </c>
      <c r="G120" s="41">
        <v>1250600</v>
      </c>
      <c r="H120" s="41">
        <v>1500000</v>
      </c>
      <c r="I120" s="41">
        <v>1500000</v>
      </c>
    </row>
    <row r="121" spans="1:9" ht="18.75" x14ac:dyDescent="0.2">
      <c r="A121" s="204" t="s">
        <v>157</v>
      </c>
      <c r="B121" s="204"/>
      <c r="C121" s="204"/>
      <c r="D121" s="58" t="s">
        <v>158</v>
      </c>
      <c r="E121" s="49">
        <f>SUM(E122)</f>
        <v>9276598.8900000006</v>
      </c>
      <c r="F121" s="49">
        <f>SUM(F122)</f>
        <v>6197000</v>
      </c>
      <c r="G121" s="49">
        <f t="shared" ref="G121:I121" si="35">SUM(G122)</f>
        <v>7510500</v>
      </c>
      <c r="H121" s="49">
        <f t="shared" si="35"/>
        <v>7525600</v>
      </c>
      <c r="I121" s="49">
        <f t="shared" si="35"/>
        <v>7600000</v>
      </c>
    </row>
    <row r="122" spans="1:9" ht="58.5" customHeight="1" x14ac:dyDescent="0.2">
      <c r="A122" s="212">
        <v>50110000</v>
      </c>
      <c r="B122" s="212"/>
      <c r="C122" s="212"/>
      <c r="D122" s="50" t="s">
        <v>159</v>
      </c>
      <c r="E122" s="49">
        <v>9276598.8900000006</v>
      </c>
      <c r="F122" s="49">
        <v>6197000</v>
      </c>
      <c r="G122" s="41">
        <v>7510500</v>
      </c>
      <c r="H122" s="41">
        <v>7525600</v>
      </c>
      <c r="I122" s="41">
        <v>7600000</v>
      </c>
    </row>
    <row r="123" spans="1:9" ht="18.75" x14ac:dyDescent="0.2">
      <c r="A123" s="213" t="s">
        <v>15</v>
      </c>
      <c r="B123" s="213"/>
      <c r="C123" s="213"/>
      <c r="D123" s="83" t="s">
        <v>21</v>
      </c>
      <c r="E123" s="84">
        <f>SUM(E124:E125)</f>
        <v>3986953937.0300007</v>
      </c>
      <c r="F123" s="84">
        <f>SUM(F124:F125)</f>
        <v>3879785482</v>
      </c>
      <c r="G123" s="84">
        <f t="shared" ref="G123:I123" si="36">SUM(G124:G125)</f>
        <v>4680306091</v>
      </c>
      <c r="H123" s="84">
        <f t="shared" si="36"/>
        <v>5138127152</v>
      </c>
      <c r="I123" s="84">
        <f t="shared" si="36"/>
        <v>5627978356</v>
      </c>
    </row>
    <row r="124" spans="1:9" ht="18.75" x14ac:dyDescent="0.2">
      <c r="A124" s="213" t="s">
        <v>15</v>
      </c>
      <c r="B124" s="213"/>
      <c r="C124" s="213"/>
      <c r="D124" s="83" t="s">
        <v>16</v>
      </c>
      <c r="E124" s="85">
        <f>SUM(E14)</f>
        <v>3586872472.6700006</v>
      </c>
      <c r="F124" s="84">
        <f>SUM(F14)</f>
        <v>3582587158</v>
      </c>
      <c r="G124" s="84">
        <f t="shared" ref="G124:I124" si="37">SUM(G14)</f>
        <v>4369731330</v>
      </c>
      <c r="H124" s="84">
        <f t="shared" si="37"/>
        <v>4819657728</v>
      </c>
      <c r="I124" s="84">
        <f t="shared" si="37"/>
        <v>5298973896</v>
      </c>
    </row>
    <row r="125" spans="1:9" ht="18.75" x14ac:dyDescent="0.2">
      <c r="A125" s="213" t="s">
        <v>15</v>
      </c>
      <c r="B125" s="213"/>
      <c r="C125" s="213"/>
      <c r="D125" s="83" t="s">
        <v>17</v>
      </c>
      <c r="E125" s="85">
        <f>SUM(E100+E101+E102+E105+E108+E109+E110+E111+E113+E114+E117+E119+E120+E122+E98)</f>
        <v>400081464.35999995</v>
      </c>
      <c r="F125" s="85">
        <f>SUM(F100+F101+F102+F105+F108+F109+F110+F111+F113+F114+F117+F119+F120+F122+F98)</f>
        <v>297198324</v>
      </c>
      <c r="G125" s="85">
        <f t="shared" ref="G125:I125" si="38">SUM(G100+G101+G102+G105+G108+G109+G110+G111+G113+G114+G117+G119+G120+G122+G98)</f>
        <v>310574761</v>
      </c>
      <c r="H125" s="85">
        <f t="shared" si="38"/>
        <v>318469424</v>
      </c>
      <c r="I125" s="85">
        <f t="shared" si="38"/>
        <v>329004460</v>
      </c>
    </row>
    <row r="126" spans="1:9" ht="18.75" x14ac:dyDescent="0.3">
      <c r="A126" s="210" t="s">
        <v>160</v>
      </c>
      <c r="B126" s="210"/>
      <c r="C126" s="210"/>
      <c r="D126" s="210"/>
      <c r="E126" s="210"/>
      <c r="F126" s="210"/>
      <c r="G126" s="210"/>
      <c r="H126" s="210"/>
      <c r="I126" s="210"/>
    </row>
    <row r="127" spans="1:9" ht="18.75" x14ac:dyDescent="0.3">
      <c r="A127" s="211" t="s">
        <v>15</v>
      </c>
      <c r="B127" s="211"/>
      <c r="C127" s="211"/>
      <c r="D127" s="87" t="s">
        <v>52</v>
      </c>
      <c r="E127" s="88">
        <f>SUM(E128)</f>
        <v>788598329.76999998</v>
      </c>
      <c r="F127" s="88">
        <f>SUM(F128)</f>
        <v>579038000</v>
      </c>
      <c r="G127" s="88">
        <f t="shared" ref="G127:I127" si="39">SUM(G128)</f>
        <v>857274800</v>
      </c>
      <c r="H127" s="88">
        <f t="shared" si="39"/>
        <v>924967300</v>
      </c>
      <c r="I127" s="88">
        <f t="shared" si="39"/>
        <v>992659900</v>
      </c>
    </row>
    <row r="128" spans="1:9" ht="18.75" x14ac:dyDescent="0.3">
      <c r="A128" s="204">
        <v>41030000</v>
      </c>
      <c r="B128" s="204"/>
      <c r="C128" s="204"/>
      <c r="D128" s="40" t="s">
        <v>210</v>
      </c>
      <c r="E128" s="41">
        <f>SUM(E129:E134)</f>
        <v>788598329.76999998</v>
      </c>
      <c r="F128" s="41">
        <f>SUM(F129:F134)</f>
        <v>579038000</v>
      </c>
      <c r="G128" s="41">
        <f t="shared" ref="G128:I128" si="40">SUM(G129:G134)</f>
        <v>857274800</v>
      </c>
      <c r="H128" s="41">
        <f t="shared" si="40"/>
        <v>924967300</v>
      </c>
      <c r="I128" s="41">
        <f t="shared" si="40"/>
        <v>992659900</v>
      </c>
    </row>
    <row r="129" spans="1:9" ht="39.75" customHeight="1" x14ac:dyDescent="0.2">
      <c r="A129" s="205">
        <v>41033300</v>
      </c>
      <c r="B129" s="205"/>
      <c r="C129" s="205"/>
      <c r="D129" s="50" t="s">
        <v>161</v>
      </c>
      <c r="E129" s="49">
        <v>26207982.760000002</v>
      </c>
      <c r="F129" s="49">
        <v>0</v>
      </c>
      <c r="G129" s="49">
        <v>0</v>
      </c>
      <c r="H129" s="49">
        <v>0</v>
      </c>
      <c r="I129" s="49">
        <v>0</v>
      </c>
    </row>
    <row r="130" spans="1:9" ht="56.25" customHeight="1" x14ac:dyDescent="0.2">
      <c r="A130" s="205">
        <v>41033800</v>
      </c>
      <c r="B130" s="205"/>
      <c r="C130" s="205"/>
      <c r="D130" s="50" t="s">
        <v>162</v>
      </c>
      <c r="E130" s="49">
        <v>8633947.0099999998</v>
      </c>
      <c r="F130" s="49">
        <v>0</v>
      </c>
      <c r="G130" s="49">
        <v>0</v>
      </c>
      <c r="H130" s="49">
        <v>0</v>
      </c>
      <c r="I130" s="49">
        <v>0</v>
      </c>
    </row>
    <row r="131" spans="1:9" ht="18.75" x14ac:dyDescent="0.3">
      <c r="A131" s="205">
        <v>41033900</v>
      </c>
      <c r="B131" s="205"/>
      <c r="C131" s="205"/>
      <c r="D131" s="44" t="s">
        <v>163</v>
      </c>
      <c r="E131" s="41">
        <v>753756400</v>
      </c>
      <c r="F131" s="41">
        <v>522248400</v>
      </c>
      <c r="G131" s="41">
        <v>857274800</v>
      </c>
      <c r="H131" s="41">
        <v>924967300</v>
      </c>
      <c r="I131" s="41">
        <v>992659900</v>
      </c>
    </row>
    <row r="132" spans="1:9" ht="37.5" x14ac:dyDescent="0.2">
      <c r="A132" s="205">
        <v>41035400</v>
      </c>
      <c r="B132" s="205"/>
      <c r="C132" s="205"/>
      <c r="D132" s="50" t="s">
        <v>164</v>
      </c>
      <c r="E132" s="63">
        <v>0</v>
      </c>
      <c r="F132" s="49">
        <v>5255400</v>
      </c>
      <c r="G132" s="49"/>
      <c r="H132" s="49"/>
      <c r="I132" s="49"/>
    </row>
    <row r="133" spans="1:9" ht="64.5" customHeight="1" x14ac:dyDescent="0.2">
      <c r="A133" s="205">
        <v>41036000</v>
      </c>
      <c r="B133" s="205"/>
      <c r="C133" s="205"/>
      <c r="D133" s="50" t="s">
        <v>165</v>
      </c>
      <c r="E133" s="49">
        <v>0</v>
      </c>
      <c r="F133" s="49">
        <v>13335900</v>
      </c>
      <c r="G133" s="49"/>
      <c r="H133" s="49"/>
      <c r="I133" s="49"/>
    </row>
    <row r="134" spans="1:9" ht="37.5" x14ac:dyDescent="0.2">
      <c r="A134" s="205">
        <v>41036300</v>
      </c>
      <c r="B134" s="205"/>
      <c r="C134" s="205"/>
      <c r="D134" s="61" t="s">
        <v>166</v>
      </c>
      <c r="E134" s="49">
        <v>0</v>
      </c>
      <c r="F134" s="49">
        <v>38198300</v>
      </c>
      <c r="G134" s="49"/>
      <c r="H134" s="49"/>
      <c r="I134" s="49"/>
    </row>
    <row r="135" spans="1:9" ht="18.75" x14ac:dyDescent="0.3">
      <c r="A135" s="211" t="s">
        <v>15</v>
      </c>
      <c r="B135" s="211"/>
      <c r="C135" s="211"/>
      <c r="D135" s="87" t="s">
        <v>131</v>
      </c>
      <c r="E135" s="88"/>
      <c r="F135" s="88"/>
      <c r="G135" s="88"/>
      <c r="H135" s="88"/>
      <c r="I135" s="88"/>
    </row>
    <row r="136" spans="1:9" ht="18.75" x14ac:dyDescent="0.3">
      <c r="A136" s="205" t="s">
        <v>167</v>
      </c>
      <c r="B136" s="205"/>
      <c r="C136" s="205"/>
      <c r="D136" s="44" t="s">
        <v>209</v>
      </c>
      <c r="E136" s="41"/>
      <c r="F136" s="41"/>
      <c r="G136" s="41"/>
      <c r="H136" s="41"/>
      <c r="I136" s="41"/>
    </row>
    <row r="137" spans="1:9" ht="18.75" x14ac:dyDescent="0.3">
      <c r="A137" s="205" t="s">
        <v>168</v>
      </c>
      <c r="B137" s="205"/>
      <c r="C137" s="205"/>
      <c r="D137" s="44" t="s">
        <v>210</v>
      </c>
      <c r="E137" s="41"/>
      <c r="F137" s="41"/>
      <c r="G137" s="41"/>
      <c r="H137" s="41"/>
      <c r="I137" s="41"/>
    </row>
    <row r="138" spans="1:9" ht="18.75" x14ac:dyDescent="0.3">
      <c r="A138" s="213" t="s">
        <v>15</v>
      </c>
      <c r="B138" s="213"/>
      <c r="C138" s="213"/>
      <c r="D138" s="80" t="s">
        <v>169</v>
      </c>
      <c r="E138" s="81">
        <f>SUM(E139:E140)</f>
        <v>788598329.76999998</v>
      </c>
      <c r="F138" s="81">
        <f>SUM(F139:F140)</f>
        <v>579038000</v>
      </c>
      <c r="G138" s="81">
        <f t="shared" ref="G138:I138" si="41">SUM(G139:G140)</f>
        <v>857274800</v>
      </c>
      <c r="H138" s="81">
        <f t="shared" si="41"/>
        <v>924967300</v>
      </c>
      <c r="I138" s="81">
        <f t="shared" si="41"/>
        <v>992659900</v>
      </c>
    </row>
    <row r="139" spans="1:9" ht="18.75" x14ac:dyDescent="0.3">
      <c r="A139" s="213" t="s">
        <v>15</v>
      </c>
      <c r="B139" s="213"/>
      <c r="C139" s="213"/>
      <c r="D139" s="80" t="s">
        <v>16</v>
      </c>
      <c r="E139" s="81">
        <f>SUM(E127)</f>
        <v>788598329.76999998</v>
      </c>
      <c r="F139" s="81">
        <f>SUM(F127)</f>
        <v>579038000</v>
      </c>
      <c r="G139" s="81">
        <f>SUM(G127)</f>
        <v>857274800</v>
      </c>
      <c r="H139" s="81">
        <f>SUM(H127)</f>
        <v>924967300</v>
      </c>
      <c r="I139" s="81">
        <f>SUM(I127)</f>
        <v>992659900</v>
      </c>
    </row>
    <row r="140" spans="1:9" ht="18.75" x14ac:dyDescent="0.3">
      <c r="A140" s="213" t="s">
        <v>15</v>
      </c>
      <c r="B140" s="213"/>
      <c r="C140" s="213"/>
      <c r="D140" s="80" t="s">
        <v>17</v>
      </c>
      <c r="E140" s="81">
        <f>SUM(E135)</f>
        <v>0</v>
      </c>
      <c r="F140" s="81">
        <f>SUM(F135)</f>
        <v>0</v>
      </c>
      <c r="G140" s="81">
        <f t="shared" ref="G140:I140" si="42">SUM(G135)</f>
        <v>0</v>
      </c>
      <c r="H140" s="81">
        <f t="shared" si="42"/>
        <v>0</v>
      </c>
      <c r="I140" s="81">
        <f t="shared" si="42"/>
        <v>0</v>
      </c>
    </row>
    <row r="141" spans="1:9" ht="18.75" x14ac:dyDescent="0.3">
      <c r="A141" s="210" t="s">
        <v>170</v>
      </c>
      <c r="B141" s="210"/>
      <c r="C141" s="210"/>
      <c r="D141" s="210"/>
      <c r="E141" s="210"/>
      <c r="F141" s="210"/>
      <c r="G141" s="210"/>
      <c r="H141" s="210"/>
      <c r="I141" s="210"/>
    </row>
    <row r="142" spans="1:9" ht="18.75" x14ac:dyDescent="0.3">
      <c r="A142" s="211" t="s">
        <v>15</v>
      </c>
      <c r="B142" s="211"/>
      <c r="C142" s="211"/>
      <c r="D142" s="87" t="s">
        <v>52</v>
      </c>
      <c r="E142" s="88">
        <f>SUM(E143,E146)</f>
        <v>262854152.95999995</v>
      </c>
      <c r="F142" s="88">
        <f>SUM(F143,F146)</f>
        <v>19605095</v>
      </c>
      <c r="G142" s="88">
        <f t="shared" ref="G142:I142" si="43">SUM(G143,G146)</f>
        <v>22492858</v>
      </c>
      <c r="H142" s="88">
        <f t="shared" si="43"/>
        <v>23650822</v>
      </c>
      <c r="I142" s="88">
        <f t="shared" si="43"/>
        <v>24812764</v>
      </c>
    </row>
    <row r="143" spans="1:9" ht="18.75" x14ac:dyDescent="0.3">
      <c r="A143" s="204" t="s">
        <v>171</v>
      </c>
      <c r="B143" s="204"/>
      <c r="C143" s="204"/>
      <c r="D143" s="40" t="s">
        <v>211</v>
      </c>
      <c r="E143" s="41">
        <f>SUM(E144:E145)</f>
        <v>7977306.3200000003</v>
      </c>
      <c r="F143" s="41">
        <f>SUM(F144:F145)</f>
        <v>7271569</v>
      </c>
      <c r="G143" s="41">
        <f t="shared" ref="G143:I143" si="44">SUM(G144:G145)</f>
        <v>7337900</v>
      </c>
      <c r="H143" s="41">
        <f t="shared" si="44"/>
        <v>7337900</v>
      </c>
      <c r="I143" s="41">
        <f t="shared" si="44"/>
        <v>7335900</v>
      </c>
    </row>
    <row r="144" spans="1:9" ht="56.25" x14ac:dyDescent="0.2">
      <c r="A144" s="205">
        <v>41040200</v>
      </c>
      <c r="B144" s="205"/>
      <c r="C144" s="205"/>
      <c r="D144" s="64" t="s">
        <v>172</v>
      </c>
      <c r="E144" s="49">
        <v>7509500</v>
      </c>
      <c r="F144" s="49">
        <v>7178900</v>
      </c>
      <c r="G144" s="49">
        <v>7337900</v>
      </c>
      <c r="H144" s="49">
        <v>7337900</v>
      </c>
      <c r="I144" s="49">
        <v>7335900</v>
      </c>
    </row>
    <row r="145" spans="1:10" ht="18.75" x14ac:dyDescent="0.2">
      <c r="A145" s="205">
        <v>41040400</v>
      </c>
      <c r="B145" s="205"/>
      <c r="C145" s="205"/>
      <c r="D145" s="64" t="s">
        <v>173</v>
      </c>
      <c r="E145" s="49">
        <v>467806.32</v>
      </c>
      <c r="F145" s="49">
        <v>92669</v>
      </c>
      <c r="G145" s="49"/>
      <c r="H145" s="49"/>
      <c r="I145" s="49"/>
    </row>
    <row r="146" spans="1:10" ht="18.75" x14ac:dyDescent="0.3">
      <c r="A146" s="204" t="s">
        <v>174</v>
      </c>
      <c r="B146" s="204"/>
      <c r="C146" s="204"/>
      <c r="D146" s="40" t="s">
        <v>212</v>
      </c>
      <c r="E146" s="41">
        <f>SUM(E147:E160)</f>
        <v>254876846.63999996</v>
      </c>
      <c r="F146" s="41">
        <f>SUM(F147:F160)</f>
        <v>12333526</v>
      </c>
      <c r="G146" s="41">
        <f t="shared" ref="G146:I146" si="45">SUM(G147:G160)</f>
        <v>15154958</v>
      </c>
      <c r="H146" s="41">
        <f t="shared" si="45"/>
        <v>16312922</v>
      </c>
      <c r="I146" s="41">
        <f t="shared" si="45"/>
        <v>17476864</v>
      </c>
    </row>
    <row r="147" spans="1:10" ht="81" customHeight="1" x14ac:dyDescent="0.2">
      <c r="A147" s="205">
        <v>41050100</v>
      </c>
      <c r="B147" s="205"/>
      <c r="C147" s="205"/>
      <c r="D147" s="61" t="s">
        <v>175</v>
      </c>
      <c r="E147" s="49"/>
      <c r="F147" s="49">
        <v>0</v>
      </c>
      <c r="G147" s="49"/>
      <c r="H147" s="49"/>
      <c r="I147" s="49"/>
    </row>
    <row r="148" spans="1:10" ht="308.25" customHeight="1" x14ac:dyDescent="0.2">
      <c r="A148" s="205">
        <v>41050200</v>
      </c>
      <c r="B148" s="205"/>
      <c r="C148" s="205"/>
      <c r="D148" s="61" t="s">
        <v>176</v>
      </c>
      <c r="E148" s="49"/>
      <c r="F148" s="49">
        <v>0</v>
      </c>
      <c r="G148" s="49"/>
      <c r="H148" s="49"/>
      <c r="I148" s="49"/>
    </row>
    <row r="149" spans="1:10" ht="245.25" customHeight="1" x14ac:dyDescent="0.2">
      <c r="A149" s="205">
        <v>41050400</v>
      </c>
      <c r="B149" s="205"/>
      <c r="C149" s="205"/>
      <c r="D149" s="45" t="s">
        <v>177</v>
      </c>
      <c r="E149" s="49">
        <v>120772001.28</v>
      </c>
      <c r="F149" s="49"/>
      <c r="G149" s="49"/>
      <c r="H149" s="49"/>
      <c r="I149" s="49"/>
    </row>
    <row r="150" spans="1:10" ht="208.5" customHeight="1" x14ac:dyDescent="0.2">
      <c r="A150" s="205">
        <v>41050500</v>
      </c>
      <c r="B150" s="205"/>
      <c r="C150" s="205"/>
      <c r="D150" s="45" t="s">
        <v>178</v>
      </c>
      <c r="E150" s="49">
        <v>17680194.16</v>
      </c>
      <c r="F150" s="49"/>
      <c r="G150" s="49"/>
      <c r="H150" s="49"/>
      <c r="I150" s="49"/>
    </row>
    <row r="151" spans="1:10" ht="291.75" customHeight="1" x14ac:dyDescent="0.2">
      <c r="A151" s="205">
        <v>41050600</v>
      </c>
      <c r="B151" s="205"/>
      <c r="C151" s="205"/>
      <c r="D151" s="45" t="s">
        <v>179</v>
      </c>
      <c r="E151" s="49">
        <v>80397186.469999999</v>
      </c>
      <c r="F151" s="65"/>
      <c r="G151" s="49"/>
      <c r="H151" s="49"/>
      <c r="I151" s="49"/>
    </row>
    <row r="152" spans="1:10" ht="93.75" x14ac:dyDescent="0.2">
      <c r="A152" s="205">
        <v>41050900</v>
      </c>
      <c r="B152" s="205"/>
      <c r="C152" s="205"/>
      <c r="D152" s="45" t="s">
        <v>180</v>
      </c>
      <c r="E152" s="49">
        <v>6996382</v>
      </c>
      <c r="F152" s="65"/>
      <c r="G152" s="49"/>
      <c r="H152" s="49"/>
      <c r="I152" s="49"/>
    </row>
    <row r="153" spans="1:10" ht="37.5" x14ac:dyDescent="0.2">
      <c r="A153" s="205">
        <v>41051000</v>
      </c>
      <c r="B153" s="205"/>
      <c r="C153" s="205"/>
      <c r="D153" s="50" t="s">
        <v>181</v>
      </c>
      <c r="E153" s="49">
        <v>11127203</v>
      </c>
      <c r="F153" s="49">
        <v>8792908</v>
      </c>
      <c r="G153" s="49">
        <v>13883187</v>
      </c>
      <c r="H153" s="49">
        <v>14966141</v>
      </c>
      <c r="I153" s="49">
        <v>16058690</v>
      </c>
    </row>
    <row r="154" spans="1:10" ht="56.25" x14ac:dyDescent="0.2">
      <c r="A154" s="205">
        <v>41051200</v>
      </c>
      <c r="B154" s="205"/>
      <c r="C154" s="205"/>
      <c r="D154" s="50" t="s">
        <v>182</v>
      </c>
      <c r="E154" s="49">
        <v>7005709</v>
      </c>
      <c r="F154" s="49"/>
      <c r="G154" s="49"/>
      <c r="H154" s="49"/>
      <c r="I154" s="49"/>
    </row>
    <row r="155" spans="1:10" ht="56.25" x14ac:dyDescent="0.2">
      <c r="A155" s="205">
        <v>41051400</v>
      </c>
      <c r="B155" s="205"/>
      <c r="C155" s="205"/>
      <c r="D155" s="50" t="s">
        <v>183</v>
      </c>
      <c r="E155" s="49">
        <v>9469965.6699999999</v>
      </c>
      <c r="F155" s="49"/>
      <c r="G155" s="49"/>
      <c r="H155" s="49"/>
      <c r="I155" s="49"/>
    </row>
    <row r="156" spans="1:10" ht="56.25" x14ac:dyDescent="0.2">
      <c r="A156" s="205">
        <v>41051700</v>
      </c>
      <c r="B156" s="205"/>
      <c r="C156" s="205"/>
      <c r="D156" s="50" t="s">
        <v>184</v>
      </c>
      <c r="E156" s="49">
        <v>532298.64</v>
      </c>
      <c r="F156" s="49"/>
      <c r="G156" s="49"/>
      <c r="H156" s="49"/>
      <c r="I156" s="49"/>
    </row>
    <row r="157" spans="1:10" ht="56.25" x14ac:dyDescent="0.2">
      <c r="A157" s="205">
        <v>41053000</v>
      </c>
      <c r="B157" s="205"/>
      <c r="C157" s="205"/>
      <c r="D157" s="45" t="s">
        <v>185</v>
      </c>
      <c r="E157" s="49"/>
      <c r="F157" s="49"/>
      <c r="G157" s="49"/>
      <c r="H157" s="49"/>
      <c r="I157" s="49"/>
    </row>
    <row r="158" spans="1:10" ht="18.75" x14ac:dyDescent="0.2">
      <c r="A158" s="205">
        <v>41053900</v>
      </c>
      <c r="B158" s="205"/>
      <c r="C158" s="205"/>
      <c r="D158" s="45" t="s">
        <v>186</v>
      </c>
      <c r="E158" s="41">
        <v>759300.6</v>
      </c>
      <c r="F158" s="41">
        <v>1171046</v>
      </c>
      <c r="G158" s="41">
        <v>1271771</v>
      </c>
      <c r="H158" s="41">
        <v>1346781</v>
      </c>
      <c r="I158" s="41">
        <v>1418174</v>
      </c>
    </row>
    <row r="159" spans="1:10" ht="56.25" x14ac:dyDescent="0.2">
      <c r="A159" s="205">
        <v>41057700</v>
      </c>
      <c r="B159" s="205"/>
      <c r="C159" s="205"/>
      <c r="D159" s="45" t="s">
        <v>187</v>
      </c>
      <c r="E159" s="49">
        <v>93550</v>
      </c>
      <c r="F159" s="65">
        <v>158112</v>
      </c>
      <c r="G159" s="49"/>
      <c r="H159" s="49"/>
      <c r="I159" s="49"/>
    </row>
    <row r="160" spans="1:10" ht="93.75" x14ac:dyDescent="0.2">
      <c r="A160" s="205">
        <v>41059300</v>
      </c>
      <c r="B160" s="205"/>
      <c r="C160" s="205"/>
      <c r="D160" s="50" t="s">
        <v>188</v>
      </c>
      <c r="E160" s="49">
        <v>43055.82</v>
      </c>
      <c r="F160" s="49">
        <v>2211460</v>
      </c>
      <c r="G160" s="49"/>
      <c r="H160" s="49"/>
      <c r="I160" s="49"/>
      <c r="J160" s="66"/>
    </row>
    <row r="161" spans="1:9" ht="18.75" x14ac:dyDescent="0.3">
      <c r="A161" s="211" t="s">
        <v>15</v>
      </c>
      <c r="B161" s="211"/>
      <c r="C161" s="211"/>
      <c r="D161" s="87" t="s">
        <v>131</v>
      </c>
      <c r="E161" s="88">
        <f>SUM(E162,E165)</f>
        <v>58179265</v>
      </c>
      <c r="F161" s="88">
        <f>SUM(F162,F165)</f>
        <v>0</v>
      </c>
      <c r="G161" s="88">
        <f t="shared" ref="G161:I161" si="46">SUM(G162,G165)</f>
        <v>0</v>
      </c>
      <c r="H161" s="88">
        <f t="shared" si="46"/>
        <v>0</v>
      </c>
      <c r="I161" s="88">
        <f t="shared" si="46"/>
        <v>0</v>
      </c>
    </row>
    <row r="162" spans="1:9" ht="18.75" x14ac:dyDescent="0.3">
      <c r="A162" s="204">
        <v>41030000</v>
      </c>
      <c r="B162" s="204"/>
      <c r="C162" s="204"/>
      <c r="D162" s="40" t="s">
        <v>210</v>
      </c>
      <c r="E162" s="41">
        <f>SUM(E163:E164)</f>
        <v>42063000</v>
      </c>
      <c r="F162" s="41">
        <f>SUM(F163:F164)</f>
        <v>0</v>
      </c>
      <c r="G162" s="41">
        <f t="shared" ref="G162:I162" si="47">SUM(G163:G164)</f>
        <v>0</v>
      </c>
      <c r="H162" s="41">
        <f t="shared" si="47"/>
        <v>0</v>
      </c>
      <c r="I162" s="41">
        <f t="shared" si="47"/>
        <v>0</v>
      </c>
    </row>
    <row r="163" spans="1:9" ht="37.5" x14ac:dyDescent="0.3">
      <c r="A163" s="205">
        <v>41033300</v>
      </c>
      <c r="B163" s="205"/>
      <c r="C163" s="205"/>
      <c r="D163" s="67" t="s">
        <v>161</v>
      </c>
      <c r="E163" s="41">
        <v>42063000</v>
      </c>
      <c r="F163" s="41"/>
      <c r="G163" s="41"/>
      <c r="H163" s="41"/>
      <c r="I163" s="41"/>
    </row>
    <row r="164" spans="1:9" ht="18.75" x14ac:dyDescent="0.3">
      <c r="A164" s="205">
        <v>41033900</v>
      </c>
      <c r="B164" s="205"/>
      <c r="C164" s="205"/>
      <c r="D164" s="44" t="s">
        <v>163</v>
      </c>
      <c r="E164" s="41"/>
      <c r="F164" s="41">
        <v>0</v>
      </c>
      <c r="G164" s="41"/>
      <c r="H164" s="41"/>
      <c r="I164" s="41"/>
    </row>
    <row r="165" spans="1:9" ht="18.75" x14ac:dyDescent="0.3">
      <c r="A165" s="204" t="s">
        <v>174</v>
      </c>
      <c r="B165" s="204"/>
      <c r="C165" s="204"/>
      <c r="D165" s="40" t="s">
        <v>212</v>
      </c>
      <c r="E165" s="41">
        <f>SUM(E166:E168)</f>
        <v>16116265</v>
      </c>
      <c r="F165" s="41">
        <f>SUM(F166:F168)</f>
        <v>0</v>
      </c>
      <c r="G165" s="41">
        <f t="shared" ref="G165:I165" si="48">SUM(G166:G168)</f>
        <v>0</v>
      </c>
      <c r="H165" s="41">
        <f t="shared" si="48"/>
        <v>0</v>
      </c>
      <c r="I165" s="41">
        <f t="shared" si="48"/>
        <v>0</v>
      </c>
    </row>
    <row r="166" spans="1:9" ht="37.5" x14ac:dyDescent="0.2">
      <c r="A166" s="205">
        <v>41051100</v>
      </c>
      <c r="B166" s="205"/>
      <c r="C166" s="205"/>
      <c r="D166" s="50" t="s">
        <v>189</v>
      </c>
      <c r="E166" s="49">
        <v>16116265</v>
      </c>
      <c r="F166" s="49"/>
      <c r="G166" s="49"/>
      <c r="H166" s="49"/>
      <c r="I166" s="49"/>
    </row>
    <row r="167" spans="1:9" ht="37.5" x14ac:dyDescent="0.2">
      <c r="A167" s="205">
        <v>41053600</v>
      </c>
      <c r="B167" s="205"/>
      <c r="C167" s="205"/>
      <c r="D167" s="50" t="s">
        <v>190</v>
      </c>
      <c r="E167" s="41"/>
      <c r="F167" s="41"/>
      <c r="G167" s="41"/>
      <c r="H167" s="41"/>
      <c r="I167" s="41"/>
    </row>
    <row r="168" spans="1:9" ht="18.75" x14ac:dyDescent="0.2">
      <c r="A168" s="205">
        <v>41053900</v>
      </c>
      <c r="B168" s="205"/>
      <c r="C168" s="205"/>
      <c r="D168" s="50" t="s">
        <v>186</v>
      </c>
      <c r="E168" s="41"/>
      <c r="F168" s="41"/>
      <c r="G168" s="41"/>
      <c r="H168" s="41"/>
      <c r="I168" s="41"/>
    </row>
    <row r="169" spans="1:9" ht="18.75" x14ac:dyDescent="0.3">
      <c r="A169" s="213" t="s">
        <v>15</v>
      </c>
      <c r="B169" s="213"/>
      <c r="C169" s="213"/>
      <c r="D169" s="80" t="s">
        <v>191</v>
      </c>
      <c r="E169" s="81">
        <f>SUM(E170:E171)</f>
        <v>321033417.95999992</v>
      </c>
      <c r="F169" s="81">
        <f>SUM(F170:F171)</f>
        <v>19605095</v>
      </c>
      <c r="G169" s="81">
        <f t="shared" ref="G169:I169" si="49">SUM(G170:G171)</f>
        <v>22492858</v>
      </c>
      <c r="H169" s="81">
        <f t="shared" si="49"/>
        <v>23650822</v>
      </c>
      <c r="I169" s="81">
        <f t="shared" si="49"/>
        <v>24812764</v>
      </c>
    </row>
    <row r="170" spans="1:9" ht="18.75" x14ac:dyDescent="0.3">
      <c r="A170" s="213" t="s">
        <v>15</v>
      </c>
      <c r="B170" s="213"/>
      <c r="C170" s="213"/>
      <c r="D170" s="80" t="s">
        <v>16</v>
      </c>
      <c r="E170" s="81">
        <f>SUM(E142)</f>
        <v>262854152.95999995</v>
      </c>
      <c r="F170" s="81">
        <f>SUM(F142)</f>
        <v>19605095</v>
      </c>
      <c r="G170" s="81">
        <f>SUM(G142)</f>
        <v>22492858</v>
      </c>
      <c r="H170" s="81">
        <f>SUM(H142)</f>
        <v>23650822</v>
      </c>
      <c r="I170" s="81">
        <f>SUM(I142)</f>
        <v>24812764</v>
      </c>
    </row>
    <row r="171" spans="1:9" ht="18.75" x14ac:dyDescent="0.3">
      <c r="A171" s="213" t="s">
        <v>15</v>
      </c>
      <c r="B171" s="213"/>
      <c r="C171" s="213"/>
      <c r="D171" s="80" t="s">
        <v>17</v>
      </c>
      <c r="E171" s="81">
        <f>SUM(E161)</f>
        <v>58179265</v>
      </c>
      <c r="F171" s="81">
        <f>SUM(F161)</f>
        <v>0</v>
      </c>
      <c r="G171" s="81">
        <f t="shared" ref="G171:I171" si="50">SUM(G161)</f>
        <v>0</v>
      </c>
      <c r="H171" s="81">
        <f t="shared" si="50"/>
        <v>0</v>
      </c>
      <c r="I171" s="81">
        <f t="shared" si="50"/>
        <v>0</v>
      </c>
    </row>
    <row r="172" spans="1:9" ht="18.75" x14ac:dyDescent="0.3">
      <c r="A172" s="213" t="s">
        <v>15</v>
      </c>
      <c r="B172" s="213"/>
      <c r="C172" s="213"/>
      <c r="D172" s="80" t="s">
        <v>192</v>
      </c>
      <c r="E172" s="81">
        <f>SUM(E173:E174)</f>
        <v>5096585684.3599997</v>
      </c>
      <c r="F172" s="81">
        <f>SUM(F173:F174)</f>
        <v>4478428577</v>
      </c>
      <c r="G172" s="81">
        <f t="shared" ref="G172:I172" si="51">SUM(G173:G174)</f>
        <v>5560073749</v>
      </c>
      <c r="H172" s="81">
        <f t="shared" si="51"/>
        <v>6086745274</v>
      </c>
      <c r="I172" s="81">
        <f t="shared" si="51"/>
        <v>6645451020</v>
      </c>
    </row>
    <row r="173" spans="1:9" ht="18.75" x14ac:dyDescent="0.3">
      <c r="A173" s="213" t="s">
        <v>15</v>
      </c>
      <c r="B173" s="213"/>
      <c r="C173" s="213"/>
      <c r="D173" s="80" t="s">
        <v>16</v>
      </c>
      <c r="E173" s="82">
        <f>ROUND(SUM(E170,E139,E14),0)</f>
        <v>4638324955</v>
      </c>
      <c r="F173" s="81">
        <f>SUM(F170,F139,F14)</f>
        <v>4181230253</v>
      </c>
      <c r="G173" s="81">
        <f>SUM(G170,G139,G14)</f>
        <v>5249498988</v>
      </c>
      <c r="H173" s="81">
        <f>SUM(H170,H139,H14)</f>
        <v>5768275850</v>
      </c>
      <c r="I173" s="81">
        <f>SUM(I170,I139,I14)</f>
        <v>6316446560</v>
      </c>
    </row>
    <row r="174" spans="1:9" ht="18.75" x14ac:dyDescent="0.3">
      <c r="A174" s="213" t="s">
        <v>15</v>
      </c>
      <c r="B174" s="213"/>
      <c r="C174" s="213"/>
      <c r="D174" s="80" t="s">
        <v>17</v>
      </c>
      <c r="E174" s="81">
        <f>SUM(E171,E140,E125)</f>
        <v>458260729.35999995</v>
      </c>
      <c r="F174" s="81">
        <f>SUM(F171,F140,F125)</f>
        <v>297198324</v>
      </c>
      <c r="G174" s="81">
        <f>SUM(G171,G140,G125)</f>
        <v>310574761</v>
      </c>
      <c r="H174" s="81">
        <f>SUM(H171,H140,H125)</f>
        <v>318469424</v>
      </c>
      <c r="I174" s="81">
        <f>SUM(I171,I140,I125)</f>
        <v>329004460</v>
      </c>
    </row>
    <row r="175" spans="1:9" s="28" customFormat="1" ht="18.75" x14ac:dyDescent="0.3">
      <c r="A175" s="86"/>
      <c r="B175" s="86"/>
      <c r="C175" s="86"/>
      <c r="E175" s="29"/>
      <c r="F175" s="30"/>
    </row>
    <row r="176" spans="1:9" s="28" customFormat="1" ht="18.75" x14ac:dyDescent="0.3">
      <c r="A176" s="86"/>
      <c r="B176" s="86"/>
      <c r="C176" s="86"/>
      <c r="D176" s="214" t="s">
        <v>343</v>
      </c>
      <c r="E176" s="214"/>
      <c r="F176" s="30"/>
      <c r="H176" s="215" t="s">
        <v>342</v>
      </c>
      <c r="I176" s="215"/>
    </row>
    <row r="177" spans="1:9" s="28" customFormat="1" ht="18.75" x14ac:dyDescent="0.3">
      <c r="A177" s="86"/>
      <c r="B177" s="86"/>
      <c r="C177" s="86"/>
      <c r="D177" s="214"/>
      <c r="E177" s="214"/>
      <c r="F177" s="30"/>
    </row>
    <row r="178" spans="1:9" s="28" customFormat="1" ht="18.75" x14ac:dyDescent="0.3">
      <c r="A178" s="86"/>
      <c r="B178" s="86"/>
      <c r="C178" s="86"/>
      <c r="D178" s="214" t="s">
        <v>340</v>
      </c>
      <c r="E178" s="214"/>
      <c r="F178" s="70"/>
      <c r="G178" s="71"/>
      <c r="H178" s="215" t="s">
        <v>12</v>
      </c>
      <c r="I178" s="215"/>
    </row>
    <row r="179" spans="1:9" s="28" customFormat="1" ht="18.75" x14ac:dyDescent="0.3">
      <c r="A179" s="86"/>
      <c r="B179" s="86"/>
      <c r="C179" s="86"/>
      <c r="D179" s="214"/>
      <c r="E179" s="214"/>
      <c r="F179" s="72"/>
      <c r="G179" s="73"/>
      <c r="H179" s="216"/>
      <c r="I179" s="216"/>
    </row>
  </sheetData>
  <mergeCells count="172">
    <mergeCell ref="A171:C171"/>
    <mergeCell ref="A172:C172"/>
    <mergeCell ref="A173:C173"/>
    <mergeCell ref="A174:C174"/>
    <mergeCell ref="D178:E179"/>
    <mergeCell ref="H178:I178"/>
    <mergeCell ref="H179:I179"/>
    <mergeCell ref="A165:C165"/>
    <mergeCell ref="A166:C166"/>
    <mergeCell ref="A167:C167"/>
    <mergeCell ref="A168:C168"/>
    <mergeCell ref="A169:C169"/>
    <mergeCell ref="A170:C170"/>
    <mergeCell ref="D176:E177"/>
    <mergeCell ref="H176:I176"/>
    <mergeCell ref="A159:C159"/>
    <mergeCell ref="A160:C160"/>
    <mergeCell ref="A161:C161"/>
    <mergeCell ref="A162:C162"/>
    <mergeCell ref="A163:C163"/>
    <mergeCell ref="A164:C164"/>
    <mergeCell ref="A153:C153"/>
    <mergeCell ref="A154:C154"/>
    <mergeCell ref="A155:C155"/>
    <mergeCell ref="A156:C156"/>
    <mergeCell ref="A157:C157"/>
    <mergeCell ref="A158:C158"/>
    <mergeCell ref="A147:C147"/>
    <mergeCell ref="A148:C148"/>
    <mergeCell ref="A149:C149"/>
    <mergeCell ref="A150:C150"/>
    <mergeCell ref="A151:C151"/>
    <mergeCell ref="A152:C152"/>
    <mergeCell ref="A141:I141"/>
    <mergeCell ref="A142:C142"/>
    <mergeCell ref="A143:C143"/>
    <mergeCell ref="A144:C144"/>
    <mergeCell ref="A145:C145"/>
    <mergeCell ref="A146:C146"/>
    <mergeCell ref="A135:C135"/>
    <mergeCell ref="A136:C136"/>
    <mergeCell ref="A137:C137"/>
    <mergeCell ref="A138:C138"/>
    <mergeCell ref="A139:C139"/>
    <mergeCell ref="A140:C140"/>
    <mergeCell ref="A129:C129"/>
    <mergeCell ref="A130:C130"/>
    <mergeCell ref="A131:C131"/>
    <mergeCell ref="A132:C132"/>
    <mergeCell ref="A133:C133"/>
    <mergeCell ref="A134:C134"/>
    <mergeCell ref="A123:C123"/>
    <mergeCell ref="A124:C124"/>
    <mergeCell ref="A125:C125"/>
    <mergeCell ref="A126:I126"/>
    <mergeCell ref="A127:C127"/>
    <mergeCell ref="A128:C128"/>
    <mergeCell ref="A117:C117"/>
    <mergeCell ref="A118:C118"/>
    <mergeCell ref="A119:C119"/>
    <mergeCell ref="A120:C120"/>
    <mergeCell ref="A121:C121"/>
    <mergeCell ref="A122:C122"/>
    <mergeCell ref="A111:C111"/>
    <mergeCell ref="A112:C112"/>
    <mergeCell ref="A113:C113"/>
    <mergeCell ref="A114:C114"/>
    <mergeCell ref="A115:C115"/>
    <mergeCell ref="A116:C116"/>
    <mergeCell ref="A105:C105"/>
    <mergeCell ref="A106:C106"/>
    <mergeCell ref="A107:C107"/>
    <mergeCell ref="A108:C108"/>
    <mergeCell ref="A109:C109"/>
    <mergeCell ref="A110:C110"/>
    <mergeCell ref="A99:C99"/>
    <mergeCell ref="A100:C100"/>
    <mergeCell ref="A101:C101"/>
    <mergeCell ref="A102:C102"/>
    <mergeCell ref="A103:C103"/>
    <mergeCell ref="A104:C104"/>
    <mergeCell ref="A93:C93"/>
    <mergeCell ref="A94:C94"/>
    <mergeCell ref="A95:C95"/>
    <mergeCell ref="A96:C96"/>
    <mergeCell ref="A97:C97"/>
    <mergeCell ref="A98:C98"/>
    <mergeCell ref="A87:C87"/>
    <mergeCell ref="A88:C88"/>
    <mergeCell ref="A89:C89"/>
    <mergeCell ref="A90:C90"/>
    <mergeCell ref="A91:C91"/>
    <mergeCell ref="A92:C92"/>
    <mergeCell ref="A81:C81"/>
    <mergeCell ref="A82:C82"/>
    <mergeCell ref="A83:C83"/>
    <mergeCell ref="A84:C84"/>
    <mergeCell ref="A85:C85"/>
    <mergeCell ref="A86:C86"/>
    <mergeCell ref="A75:C75"/>
    <mergeCell ref="A76:C76"/>
    <mergeCell ref="A77:C77"/>
    <mergeCell ref="A78:C78"/>
    <mergeCell ref="A79:C79"/>
    <mergeCell ref="A80:C80"/>
    <mergeCell ref="A69:C69"/>
    <mergeCell ref="A70:C70"/>
    <mergeCell ref="A71:C71"/>
    <mergeCell ref="A72:C72"/>
    <mergeCell ref="A73:C73"/>
    <mergeCell ref="A74:C74"/>
    <mergeCell ref="A63:C63"/>
    <mergeCell ref="A64:C64"/>
    <mergeCell ref="A65:C65"/>
    <mergeCell ref="A66:C66"/>
    <mergeCell ref="A67:C67"/>
    <mergeCell ref="A68:C68"/>
    <mergeCell ref="A57:C57"/>
    <mergeCell ref="A58:C58"/>
    <mergeCell ref="A59:C59"/>
    <mergeCell ref="A60:C60"/>
    <mergeCell ref="A61:C61"/>
    <mergeCell ref="A62:C62"/>
    <mergeCell ref="A51:C51"/>
    <mergeCell ref="A52:C52"/>
    <mergeCell ref="A53:C53"/>
    <mergeCell ref="A54:C54"/>
    <mergeCell ref="A55:C55"/>
    <mergeCell ref="A56:C56"/>
    <mergeCell ref="A45:C45"/>
    <mergeCell ref="A46:C46"/>
    <mergeCell ref="A47:C47"/>
    <mergeCell ref="A48:C48"/>
    <mergeCell ref="A49:C49"/>
    <mergeCell ref="A50:C50"/>
    <mergeCell ref="A39:C39"/>
    <mergeCell ref="A40:C40"/>
    <mergeCell ref="A41:C41"/>
    <mergeCell ref="A42:C42"/>
    <mergeCell ref="A43:C43"/>
    <mergeCell ref="A44:C44"/>
    <mergeCell ref="A33:C33"/>
    <mergeCell ref="A34:C34"/>
    <mergeCell ref="A35:C35"/>
    <mergeCell ref="A36:C36"/>
    <mergeCell ref="A37:C37"/>
    <mergeCell ref="A38:C38"/>
    <mergeCell ref="A27:C27"/>
    <mergeCell ref="A28:C28"/>
    <mergeCell ref="A29:C29"/>
    <mergeCell ref="A30:C30"/>
    <mergeCell ref="A31:C31"/>
    <mergeCell ref="A32:C32"/>
    <mergeCell ref="A21:C21"/>
    <mergeCell ref="A22:C22"/>
    <mergeCell ref="A23:C23"/>
    <mergeCell ref="A24:C24"/>
    <mergeCell ref="A25:C25"/>
    <mergeCell ref="A26:C26"/>
    <mergeCell ref="A15:C15"/>
    <mergeCell ref="A16:C16"/>
    <mergeCell ref="A17:C17"/>
    <mergeCell ref="A18:C18"/>
    <mergeCell ref="A19:C19"/>
    <mergeCell ref="A20:C20"/>
    <mergeCell ref="A6:I6"/>
    <mergeCell ref="A8:C8"/>
    <mergeCell ref="A11:C11"/>
    <mergeCell ref="A12:C12"/>
    <mergeCell ref="A13:I13"/>
    <mergeCell ref="A14:C14"/>
    <mergeCell ref="B7:J7"/>
  </mergeCells>
  <conditionalFormatting sqref="D176:D179">
    <cfRule type="expression" dxfId="155" priority="5" stopIfTrue="1">
      <formula>B176=1</formula>
    </cfRule>
    <cfRule type="expression" dxfId="154" priority="6" stopIfTrue="1">
      <formula>B176=2</formula>
    </cfRule>
  </conditionalFormatting>
  <conditionalFormatting sqref="E176:E179">
    <cfRule type="expression" dxfId="153" priority="7" stopIfTrue="1">
      <formula>B176=1</formula>
    </cfRule>
    <cfRule type="expression" dxfId="152" priority="8" stopIfTrue="1">
      <formula>B176=2</formula>
    </cfRule>
  </conditionalFormatting>
  <conditionalFormatting sqref="F178:F179">
    <cfRule type="expression" dxfId="151" priority="13" stopIfTrue="1">
      <formula>B178=1</formula>
    </cfRule>
    <cfRule type="expression" dxfId="150" priority="14" stopIfTrue="1">
      <formula>B178=2</formula>
    </cfRule>
  </conditionalFormatting>
  <conditionalFormatting sqref="G178:G179">
    <cfRule type="expression" dxfId="149" priority="15" stopIfTrue="1">
      <formula>B178=1</formula>
    </cfRule>
    <cfRule type="expression" dxfId="148" priority="16" stopIfTrue="1">
      <formula>B178=2</formula>
    </cfRule>
  </conditionalFormatting>
  <conditionalFormatting sqref="H176">
    <cfRule type="expression" dxfId="147" priority="1" stopIfTrue="1">
      <formula>B176=1</formula>
    </cfRule>
    <cfRule type="expression" dxfId="146" priority="2" stopIfTrue="1">
      <formula>B176=2</formula>
    </cfRule>
  </conditionalFormatting>
  <conditionalFormatting sqref="H178:H179">
    <cfRule type="expression" dxfId="145" priority="17" stopIfTrue="1">
      <formula>B178=1</formula>
    </cfRule>
    <cfRule type="expression" dxfId="144" priority="18" stopIfTrue="1">
      <formula>B178=2</formula>
    </cfRule>
  </conditionalFormatting>
  <conditionalFormatting sqref="I176">
    <cfRule type="expression" dxfId="143" priority="3" stopIfTrue="1">
      <formula>B176=1</formula>
    </cfRule>
    <cfRule type="expression" dxfId="142" priority="4" stopIfTrue="1">
      <formula>B176=2</formula>
    </cfRule>
  </conditionalFormatting>
  <conditionalFormatting sqref="I178:I179">
    <cfRule type="expression" dxfId="141" priority="19" stopIfTrue="1">
      <formula>B178=1</formula>
    </cfRule>
    <cfRule type="expression" dxfId="140" priority="20" stopIfTrue="1">
      <formula>B178=2</formula>
    </cfRule>
  </conditionalFormatting>
  <hyperlinks>
    <hyperlink ref="D85" location="_ftn1" display="_ftn1" xr:uid="{00000000-0004-0000-0100-000000000000}"/>
    <hyperlink ref="D101" location="_ftn1" display="_ftn1" xr:uid="{00000000-0004-0000-0100-000001000000}"/>
  </hyperlink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8"/>
  <sheetViews>
    <sheetView view="pageBreakPreview" topLeftCell="B9" zoomScale="115" zoomScaleNormal="100" zoomScaleSheetLayoutView="115" workbookViewId="0">
      <selection activeCell="G40" sqref="G40"/>
    </sheetView>
  </sheetViews>
  <sheetFormatPr defaultRowHeight="12.75" x14ac:dyDescent="0.2"/>
  <cols>
    <col min="1" max="1" width="0" style="89" hidden="1" customWidth="1"/>
    <col min="2" max="2" width="10.7109375" style="90" customWidth="1"/>
    <col min="3" max="3" width="50.7109375" style="91" customWidth="1"/>
    <col min="4" max="8" width="17.42578125" style="89" customWidth="1"/>
    <col min="9" max="257" width="9.140625" style="89"/>
    <col min="258" max="258" width="15.7109375" style="89" customWidth="1"/>
    <col min="259" max="259" width="50.7109375" style="89" customWidth="1"/>
    <col min="260" max="264" width="17.42578125" style="89" customWidth="1"/>
    <col min="265" max="513" width="9.140625" style="89"/>
    <col min="514" max="514" width="15.7109375" style="89" customWidth="1"/>
    <col min="515" max="515" width="50.7109375" style="89" customWidth="1"/>
    <col min="516" max="520" width="17.42578125" style="89" customWidth="1"/>
    <col min="521" max="769" width="9.140625" style="89"/>
    <col min="770" max="770" width="15.7109375" style="89" customWidth="1"/>
    <col min="771" max="771" width="50.7109375" style="89" customWidth="1"/>
    <col min="772" max="776" width="17.42578125" style="89" customWidth="1"/>
    <col min="777" max="1025" width="9.140625" style="89"/>
    <col min="1026" max="1026" width="15.7109375" style="89" customWidth="1"/>
    <col min="1027" max="1027" width="50.7109375" style="89" customWidth="1"/>
    <col min="1028" max="1032" width="17.42578125" style="89" customWidth="1"/>
    <col min="1033" max="1281" width="9.140625" style="89"/>
    <col min="1282" max="1282" width="15.7109375" style="89" customWidth="1"/>
    <col min="1283" max="1283" width="50.7109375" style="89" customWidth="1"/>
    <col min="1284" max="1288" width="17.42578125" style="89" customWidth="1"/>
    <col min="1289" max="1537" width="9.140625" style="89"/>
    <col min="1538" max="1538" width="15.7109375" style="89" customWidth="1"/>
    <col min="1539" max="1539" width="50.7109375" style="89" customWidth="1"/>
    <col min="1540" max="1544" width="17.42578125" style="89" customWidth="1"/>
    <col min="1545" max="1793" width="9.140625" style="89"/>
    <col min="1794" max="1794" width="15.7109375" style="89" customWidth="1"/>
    <col min="1795" max="1795" width="50.7109375" style="89" customWidth="1"/>
    <col min="1796" max="1800" width="17.42578125" style="89" customWidth="1"/>
    <col min="1801" max="2049" width="9.140625" style="89"/>
    <col min="2050" max="2050" width="15.7109375" style="89" customWidth="1"/>
    <col min="2051" max="2051" width="50.7109375" style="89" customWidth="1"/>
    <col min="2052" max="2056" width="17.42578125" style="89" customWidth="1"/>
    <col min="2057" max="2305" width="9.140625" style="89"/>
    <col min="2306" max="2306" width="15.7109375" style="89" customWidth="1"/>
    <col min="2307" max="2307" width="50.7109375" style="89" customWidth="1"/>
    <col min="2308" max="2312" width="17.42578125" style="89" customWidth="1"/>
    <col min="2313" max="2561" width="9.140625" style="89"/>
    <col min="2562" max="2562" width="15.7109375" style="89" customWidth="1"/>
    <col min="2563" max="2563" width="50.7109375" style="89" customWidth="1"/>
    <col min="2564" max="2568" width="17.42578125" style="89" customWidth="1"/>
    <col min="2569" max="2817" width="9.140625" style="89"/>
    <col min="2818" max="2818" width="15.7109375" style="89" customWidth="1"/>
    <col min="2819" max="2819" width="50.7109375" style="89" customWidth="1"/>
    <col min="2820" max="2824" width="17.42578125" style="89" customWidth="1"/>
    <col min="2825" max="3073" width="9.140625" style="89"/>
    <col min="3074" max="3074" width="15.7109375" style="89" customWidth="1"/>
    <col min="3075" max="3075" width="50.7109375" style="89" customWidth="1"/>
    <col min="3076" max="3080" width="17.42578125" style="89" customWidth="1"/>
    <col min="3081" max="3329" width="9.140625" style="89"/>
    <col min="3330" max="3330" width="15.7109375" style="89" customWidth="1"/>
    <col min="3331" max="3331" width="50.7109375" style="89" customWidth="1"/>
    <col min="3332" max="3336" width="17.42578125" style="89" customWidth="1"/>
    <col min="3337" max="3585" width="9.140625" style="89"/>
    <col min="3586" max="3586" width="15.7109375" style="89" customWidth="1"/>
    <col min="3587" max="3587" width="50.7109375" style="89" customWidth="1"/>
    <col min="3588" max="3592" width="17.42578125" style="89" customWidth="1"/>
    <col min="3593" max="3841" width="9.140625" style="89"/>
    <col min="3842" max="3842" width="15.7109375" style="89" customWidth="1"/>
    <col min="3843" max="3843" width="50.7109375" style="89" customWidth="1"/>
    <col min="3844" max="3848" width="17.42578125" style="89" customWidth="1"/>
    <col min="3849" max="4097" width="9.140625" style="89"/>
    <col min="4098" max="4098" width="15.7109375" style="89" customWidth="1"/>
    <col min="4099" max="4099" width="50.7109375" style="89" customWidth="1"/>
    <col min="4100" max="4104" width="17.42578125" style="89" customWidth="1"/>
    <col min="4105" max="4353" width="9.140625" style="89"/>
    <col min="4354" max="4354" width="15.7109375" style="89" customWidth="1"/>
    <col min="4355" max="4355" width="50.7109375" style="89" customWidth="1"/>
    <col min="4356" max="4360" width="17.42578125" style="89" customWidth="1"/>
    <col min="4361" max="4609" width="9.140625" style="89"/>
    <col min="4610" max="4610" width="15.7109375" style="89" customWidth="1"/>
    <col min="4611" max="4611" width="50.7109375" style="89" customWidth="1"/>
    <col min="4612" max="4616" width="17.42578125" style="89" customWidth="1"/>
    <col min="4617" max="4865" width="9.140625" style="89"/>
    <col min="4866" max="4866" width="15.7109375" style="89" customWidth="1"/>
    <col min="4867" max="4867" width="50.7109375" style="89" customWidth="1"/>
    <col min="4868" max="4872" width="17.42578125" style="89" customWidth="1"/>
    <col min="4873" max="5121" width="9.140625" style="89"/>
    <col min="5122" max="5122" width="15.7109375" style="89" customWidth="1"/>
    <col min="5123" max="5123" width="50.7109375" style="89" customWidth="1"/>
    <col min="5124" max="5128" width="17.42578125" style="89" customWidth="1"/>
    <col min="5129" max="5377" width="9.140625" style="89"/>
    <col min="5378" max="5378" width="15.7109375" style="89" customWidth="1"/>
    <col min="5379" max="5379" width="50.7109375" style="89" customWidth="1"/>
    <col min="5380" max="5384" width="17.42578125" style="89" customWidth="1"/>
    <col min="5385" max="5633" width="9.140625" style="89"/>
    <col min="5634" max="5634" width="15.7109375" style="89" customWidth="1"/>
    <col min="5635" max="5635" width="50.7109375" style="89" customWidth="1"/>
    <col min="5636" max="5640" width="17.42578125" style="89" customWidth="1"/>
    <col min="5641" max="5889" width="9.140625" style="89"/>
    <col min="5890" max="5890" width="15.7109375" style="89" customWidth="1"/>
    <col min="5891" max="5891" width="50.7109375" style="89" customWidth="1"/>
    <col min="5892" max="5896" width="17.42578125" style="89" customWidth="1"/>
    <col min="5897" max="6145" width="9.140625" style="89"/>
    <col min="6146" max="6146" width="15.7109375" style="89" customWidth="1"/>
    <col min="6147" max="6147" width="50.7109375" style="89" customWidth="1"/>
    <col min="6148" max="6152" width="17.42578125" style="89" customWidth="1"/>
    <col min="6153" max="6401" width="9.140625" style="89"/>
    <col min="6402" max="6402" width="15.7109375" style="89" customWidth="1"/>
    <col min="6403" max="6403" width="50.7109375" style="89" customWidth="1"/>
    <col min="6404" max="6408" width="17.42578125" style="89" customWidth="1"/>
    <col min="6409" max="6657" width="9.140625" style="89"/>
    <col min="6658" max="6658" width="15.7109375" style="89" customWidth="1"/>
    <col min="6659" max="6659" width="50.7109375" style="89" customWidth="1"/>
    <col min="6660" max="6664" width="17.42578125" style="89" customWidth="1"/>
    <col min="6665" max="6913" width="9.140625" style="89"/>
    <col min="6914" max="6914" width="15.7109375" style="89" customWidth="1"/>
    <col min="6915" max="6915" width="50.7109375" style="89" customWidth="1"/>
    <col min="6916" max="6920" width="17.42578125" style="89" customWidth="1"/>
    <col min="6921" max="7169" width="9.140625" style="89"/>
    <col min="7170" max="7170" width="15.7109375" style="89" customWidth="1"/>
    <col min="7171" max="7171" width="50.7109375" style="89" customWidth="1"/>
    <col min="7172" max="7176" width="17.42578125" style="89" customWidth="1"/>
    <col min="7177" max="7425" width="9.140625" style="89"/>
    <col min="7426" max="7426" width="15.7109375" style="89" customWidth="1"/>
    <col min="7427" max="7427" width="50.7109375" style="89" customWidth="1"/>
    <col min="7428" max="7432" width="17.42578125" style="89" customWidth="1"/>
    <col min="7433" max="7681" width="9.140625" style="89"/>
    <col min="7682" max="7682" width="15.7109375" style="89" customWidth="1"/>
    <col min="7683" max="7683" width="50.7109375" style="89" customWidth="1"/>
    <col min="7684" max="7688" width="17.42578125" style="89" customWidth="1"/>
    <col min="7689" max="7937" width="9.140625" style="89"/>
    <col min="7938" max="7938" width="15.7109375" style="89" customWidth="1"/>
    <col min="7939" max="7939" width="50.7109375" style="89" customWidth="1"/>
    <col min="7940" max="7944" width="17.42578125" style="89" customWidth="1"/>
    <col min="7945" max="8193" width="9.140625" style="89"/>
    <col min="8194" max="8194" width="15.7109375" style="89" customWidth="1"/>
    <col min="8195" max="8195" width="50.7109375" style="89" customWidth="1"/>
    <col min="8196" max="8200" width="17.42578125" style="89" customWidth="1"/>
    <col min="8201" max="8449" width="9.140625" style="89"/>
    <col min="8450" max="8450" width="15.7109375" style="89" customWidth="1"/>
    <col min="8451" max="8451" width="50.7109375" style="89" customWidth="1"/>
    <col min="8452" max="8456" width="17.42578125" style="89" customWidth="1"/>
    <col min="8457" max="8705" width="9.140625" style="89"/>
    <col min="8706" max="8706" width="15.7109375" style="89" customWidth="1"/>
    <col min="8707" max="8707" width="50.7109375" style="89" customWidth="1"/>
    <col min="8708" max="8712" width="17.42578125" style="89" customWidth="1"/>
    <col min="8713" max="8961" width="9.140625" style="89"/>
    <col min="8962" max="8962" width="15.7109375" style="89" customWidth="1"/>
    <col min="8963" max="8963" width="50.7109375" style="89" customWidth="1"/>
    <col min="8964" max="8968" width="17.42578125" style="89" customWidth="1"/>
    <col min="8969" max="9217" width="9.140625" style="89"/>
    <col min="9218" max="9218" width="15.7109375" style="89" customWidth="1"/>
    <col min="9219" max="9219" width="50.7109375" style="89" customWidth="1"/>
    <col min="9220" max="9224" width="17.42578125" style="89" customWidth="1"/>
    <col min="9225" max="9473" width="9.140625" style="89"/>
    <col min="9474" max="9474" width="15.7109375" style="89" customWidth="1"/>
    <col min="9475" max="9475" width="50.7109375" style="89" customWidth="1"/>
    <col min="9476" max="9480" width="17.42578125" style="89" customWidth="1"/>
    <col min="9481" max="9729" width="9.140625" style="89"/>
    <col min="9730" max="9730" width="15.7109375" style="89" customWidth="1"/>
    <col min="9731" max="9731" width="50.7109375" style="89" customWidth="1"/>
    <col min="9732" max="9736" width="17.42578125" style="89" customWidth="1"/>
    <col min="9737" max="9985" width="9.140625" style="89"/>
    <col min="9986" max="9986" width="15.7109375" style="89" customWidth="1"/>
    <col min="9987" max="9987" width="50.7109375" style="89" customWidth="1"/>
    <col min="9988" max="9992" width="17.42578125" style="89" customWidth="1"/>
    <col min="9993" max="10241" width="9.140625" style="89"/>
    <col min="10242" max="10242" width="15.7109375" style="89" customWidth="1"/>
    <col min="10243" max="10243" width="50.7109375" style="89" customWidth="1"/>
    <col min="10244" max="10248" width="17.42578125" style="89" customWidth="1"/>
    <col min="10249" max="10497" width="9.140625" style="89"/>
    <col min="10498" max="10498" width="15.7109375" style="89" customWidth="1"/>
    <col min="10499" max="10499" width="50.7109375" style="89" customWidth="1"/>
    <col min="10500" max="10504" width="17.42578125" style="89" customWidth="1"/>
    <col min="10505" max="10753" width="9.140625" style="89"/>
    <col min="10754" max="10754" width="15.7109375" style="89" customWidth="1"/>
    <col min="10755" max="10755" width="50.7109375" style="89" customWidth="1"/>
    <col min="10756" max="10760" width="17.42578125" style="89" customWidth="1"/>
    <col min="10761" max="11009" width="9.140625" style="89"/>
    <col min="11010" max="11010" width="15.7109375" style="89" customWidth="1"/>
    <col min="11011" max="11011" width="50.7109375" style="89" customWidth="1"/>
    <col min="11012" max="11016" width="17.42578125" style="89" customWidth="1"/>
    <col min="11017" max="11265" width="9.140625" style="89"/>
    <col min="11266" max="11266" width="15.7109375" style="89" customWidth="1"/>
    <col min="11267" max="11267" width="50.7109375" style="89" customWidth="1"/>
    <col min="11268" max="11272" width="17.42578125" style="89" customWidth="1"/>
    <col min="11273" max="11521" width="9.140625" style="89"/>
    <col min="11522" max="11522" width="15.7109375" style="89" customWidth="1"/>
    <col min="11523" max="11523" width="50.7109375" style="89" customWidth="1"/>
    <col min="11524" max="11528" width="17.42578125" style="89" customWidth="1"/>
    <col min="11529" max="11777" width="9.140625" style="89"/>
    <col min="11778" max="11778" width="15.7109375" style="89" customWidth="1"/>
    <col min="11779" max="11779" width="50.7109375" style="89" customWidth="1"/>
    <col min="11780" max="11784" width="17.42578125" style="89" customWidth="1"/>
    <col min="11785" max="12033" width="9.140625" style="89"/>
    <col min="12034" max="12034" width="15.7109375" style="89" customWidth="1"/>
    <col min="12035" max="12035" width="50.7109375" style="89" customWidth="1"/>
    <col min="12036" max="12040" width="17.42578125" style="89" customWidth="1"/>
    <col min="12041" max="12289" width="9.140625" style="89"/>
    <col min="12290" max="12290" width="15.7109375" style="89" customWidth="1"/>
    <col min="12291" max="12291" width="50.7109375" style="89" customWidth="1"/>
    <col min="12292" max="12296" width="17.42578125" style="89" customWidth="1"/>
    <col min="12297" max="12545" width="9.140625" style="89"/>
    <col min="12546" max="12546" width="15.7109375" style="89" customWidth="1"/>
    <col min="12547" max="12547" width="50.7109375" style="89" customWidth="1"/>
    <col min="12548" max="12552" width="17.42578125" style="89" customWidth="1"/>
    <col min="12553" max="12801" width="9.140625" style="89"/>
    <col min="12802" max="12802" width="15.7109375" style="89" customWidth="1"/>
    <col min="12803" max="12803" width="50.7109375" style="89" customWidth="1"/>
    <col min="12804" max="12808" width="17.42578125" style="89" customWidth="1"/>
    <col min="12809" max="13057" width="9.140625" style="89"/>
    <col min="13058" max="13058" width="15.7109375" style="89" customWidth="1"/>
    <col min="13059" max="13059" width="50.7109375" style="89" customWidth="1"/>
    <col min="13060" max="13064" width="17.42578125" style="89" customWidth="1"/>
    <col min="13065" max="13313" width="9.140625" style="89"/>
    <col min="13314" max="13314" width="15.7109375" style="89" customWidth="1"/>
    <col min="13315" max="13315" width="50.7109375" style="89" customWidth="1"/>
    <col min="13316" max="13320" width="17.42578125" style="89" customWidth="1"/>
    <col min="13321" max="13569" width="9.140625" style="89"/>
    <col min="13570" max="13570" width="15.7109375" style="89" customWidth="1"/>
    <col min="13571" max="13571" width="50.7109375" style="89" customWidth="1"/>
    <col min="13572" max="13576" width="17.42578125" style="89" customWidth="1"/>
    <col min="13577" max="13825" width="9.140625" style="89"/>
    <col min="13826" max="13826" width="15.7109375" style="89" customWidth="1"/>
    <col min="13827" max="13827" width="50.7109375" style="89" customWidth="1"/>
    <col min="13828" max="13832" width="17.42578125" style="89" customWidth="1"/>
    <col min="13833" max="14081" width="9.140625" style="89"/>
    <col min="14082" max="14082" width="15.7109375" style="89" customWidth="1"/>
    <col min="14083" max="14083" width="50.7109375" style="89" customWidth="1"/>
    <col min="14084" max="14088" width="17.42578125" style="89" customWidth="1"/>
    <col min="14089" max="14337" width="9.140625" style="89"/>
    <col min="14338" max="14338" width="15.7109375" style="89" customWidth="1"/>
    <col min="14339" max="14339" width="50.7109375" style="89" customWidth="1"/>
    <col min="14340" max="14344" width="17.42578125" style="89" customWidth="1"/>
    <col min="14345" max="14593" width="9.140625" style="89"/>
    <col min="14594" max="14594" width="15.7109375" style="89" customWidth="1"/>
    <col min="14595" max="14595" width="50.7109375" style="89" customWidth="1"/>
    <col min="14596" max="14600" width="17.42578125" style="89" customWidth="1"/>
    <col min="14601" max="14849" width="9.140625" style="89"/>
    <col min="14850" max="14850" width="15.7109375" style="89" customWidth="1"/>
    <col min="14851" max="14851" width="50.7109375" style="89" customWidth="1"/>
    <col min="14852" max="14856" width="17.42578125" style="89" customWidth="1"/>
    <col min="14857" max="15105" width="9.140625" style="89"/>
    <col min="15106" max="15106" width="15.7109375" style="89" customWidth="1"/>
    <col min="15107" max="15107" width="50.7109375" style="89" customWidth="1"/>
    <col min="15108" max="15112" width="17.42578125" style="89" customWidth="1"/>
    <col min="15113" max="15361" width="9.140625" style="89"/>
    <col min="15362" max="15362" width="15.7109375" style="89" customWidth="1"/>
    <col min="15363" max="15363" width="50.7109375" style="89" customWidth="1"/>
    <col min="15364" max="15368" width="17.42578125" style="89" customWidth="1"/>
    <col min="15369" max="15617" width="9.140625" style="89"/>
    <col min="15618" max="15618" width="15.7109375" style="89" customWidth="1"/>
    <col min="15619" max="15619" width="50.7109375" style="89" customWidth="1"/>
    <col min="15620" max="15624" width="17.42578125" style="89" customWidth="1"/>
    <col min="15625" max="15873" width="9.140625" style="89"/>
    <col min="15874" max="15874" width="15.7109375" style="89" customWidth="1"/>
    <col min="15875" max="15875" width="50.7109375" style="89" customWidth="1"/>
    <col min="15876" max="15880" width="17.42578125" style="89" customWidth="1"/>
    <col min="15881" max="16129" width="9.140625" style="89"/>
    <col min="16130" max="16130" width="15.7109375" style="89" customWidth="1"/>
    <col min="16131" max="16131" width="50.7109375" style="89" customWidth="1"/>
    <col min="16132" max="16136" width="17.42578125" style="89" customWidth="1"/>
    <col min="16137" max="16384" width="9.140625" style="89"/>
  </cols>
  <sheetData>
    <row r="1" spans="1:9" ht="15.75" x14ac:dyDescent="0.2">
      <c r="A1" s="96"/>
      <c r="B1" s="97"/>
      <c r="C1" s="98"/>
      <c r="D1" s="96"/>
      <c r="E1" s="96"/>
      <c r="F1" s="79" t="s">
        <v>195</v>
      </c>
      <c r="G1" s="96"/>
      <c r="H1" s="96"/>
    </row>
    <row r="2" spans="1:9" ht="15.75" x14ac:dyDescent="0.2">
      <c r="A2" s="96"/>
      <c r="B2" s="97"/>
      <c r="C2" s="98"/>
      <c r="D2" s="96"/>
      <c r="E2" s="96"/>
      <c r="F2" s="79" t="s">
        <v>35</v>
      </c>
      <c r="G2" s="96"/>
      <c r="H2" s="96"/>
    </row>
    <row r="3" spans="1:9" ht="15.75" x14ac:dyDescent="0.2">
      <c r="A3" s="96"/>
      <c r="B3" s="97"/>
      <c r="C3" s="98"/>
      <c r="D3" s="96"/>
      <c r="E3" s="96"/>
      <c r="F3" s="79" t="s">
        <v>36</v>
      </c>
      <c r="G3" s="96"/>
      <c r="H3" s="96"/>
    </row>
    <row r="4" spans="1:9" ht="15.75" x14ac:dyDescent="0.2">
      <c r="A4" s="96"/>
      <c r="B4" s="97"/>
      <c r="C4" s="98"/>
      <c r="D4" s="96"/>
      <c r="E4" s="96"/>
      <c r="F4" s="79" t="s">
        <v>37</v>
      </c>
      <c r="G4" s="96"/>
      <c r="H4" s="96"/>
    </row>
    <row r="5" spans="1:9" ht="15.75" x14ac:dyDescent="0.2">
      <c r="A5" s="96"/>
      <c r="B5" s="97"/>
      <c r="C5" s="98"/>
      <c r="D5" s="96"/>
      <c r="E5" s="96"/>
      <c r="F5" s="79"/>
      <c r="G5" s="96"/>
      <c r="H5" s="96"/>
    </row>
    <row r="6" spans="1:9" ht="15.75" x14ac:dyDescent="0.2">
      <c r="A6" s="96"/>
      <c r="B6" s="218" t="s">
        <v>231</v>
      </c>
      <c r="C6" s="218"/>
      <c r="D6" s="218"/>
      <c r="E6" s="218"/>
      <c r="F6" s="218"/>
      <c r="G6" s="218"/>
      <c r="H6" s="218"/>
    </row>
    <row r="7" spans="1:9" ht="15.75" x14ac:dyDescent="0.2">
      <c r="A7" s="96"/>
      <c r="B7" s="218" t="s">
        <v>213</v>
      </c>
      <c r="C7" s="218"/>
      <c r="D7" s="218"/>
      <c r="E7" s="218"/>
      <c r="F7" s="218"/>
      <c r="G7" s="218"/>
      <c r="H7" s="218"/>
    </row>
    <row r="8" spans="1:9" x14ac:dyDescent="0.2">
      <c r="A8" s="96"/>
      <c r="B8" s="99" t="s">
        <v>10</v>
      </c>
      <c r="C8" s="98"/>
      <c r="D8" s="96"/>
      <c r="E8" s="96"/>
      <c r="F8" s="96"/>
      <c r="G8" s="96"/>
      <c r="H8" s="96"/>
    </row>
    <row r="9" spans="1:9" x14ac:dyDescent="0.2">
      <c r="A9" s="96"/>
      <c r="B9" s="100" t="s">
        <v>1</v>
      </c>
      <c r="C9" s="98"/>
      <c r="D9" s="96"/>
      <c r="E9" s="96"/>
      <c r="F9" s="96"/>
      <c r="G9" s="96"/>
      <c r="H9" s="96"/>
    </row>
    <row r="10" spans="1:9" x14ac:dyDescent="0.2">
      <c r="A10" s="96"/>
      <c r="B10" s="97"/>
      <c r="C10" s="98"/>
      <c r="D10" s="96"/>
      <c r="E10" s="96"/>
      <c r="F10" s="96"/>
      <c r="G10" s="96"/>
      <c r="H10" s="101" t="s">
        <v>2</v>
      </c>
    </row>
    <row r="11" spans="1:9" ht="17.100000000000001" customHeight="1" x14ac:dyDescent="0.2">
      <c r="A11" s="96"/>
      <c r="B11" s="219" t="s">
        <v>38</v>
      </c>
      <c r="C11" s="219" t="s">
        <v>196</v>
      </c>
      <c r="D11" s="109" t="s">
        <v>28</v>
      </c>
      <c r="E11" s="109" t="s">
        <v>29</v>
      </c>
      <c r="F11" s="109" t="s">
        <v>30</v>
      </c>
      <c r="G11" s="109" t="s">
        <v>31</v>
      </c>
      <c r="H11" s="109" t="s">
        <v>32</v>
      </c>
    </row>
    <row r="12" spans="1:9" ht="17.100000000000001" customHeight="1" x14ac:dyDescent="0.2">
      <c r="A12" s="96"/>
      <c r="B12" s="220"/>
      <c r="C12" s="220"/>
      <c r="D12" s="110" t="s">
        <v>5</v>
      </c>
      <c r="E12" s="110" t="s">
        <v>6</v>
      </c>
      <c r="F12" s="110" t="s">
        <v>7</v>
      </c>
      <c r="G12" s="110" t="s">
        <v>7</v>
      </c>
      <c r="H12" s="110" t="s">
        <v>7</v>
      </c>
    </row>
    <row r="13" spans="1:9" x14ac:dyDescent="0.2">
      <c r="A13" s="96"/>
      <c r="B13" s="111">
        <v>1</v>
      </c>
      <c r="C13" s="112">
        <v>2</v>
      </c>
      <c r="D13" s="112">
        <v>3</v>
      </c>
      <c r="E13" s="112">
        <v>4</v>
      </c>
      <c r="F13" s="112">
        <v>5</v>
      </c>
      <c r="G13" s="112">
        <v>6</v>
      </c>
      <c r="H13" s="112">
        <v>7</v>
      </c>
    </row>
    <row r="14" spans="1:9" x14ac:dyDescent="0.2">
      <c r="A14" s="102">
        <v>1</v>
      </c>
      <c r="B14" s="221" t="s">
        <v>197</v>
      </c>
      <c r="C14" s="221"/>
      <c r="D14" s="221"/>
      <c r="E14" s="221"/>
      <c r="F14" s="221"/>
      <c r="G14" s="221"/>
      <c r="H14" s="222"/>
      <c r="I14" s="92"/>
    </row>
    <row r="15" spans="1:9" x14ac:dyDescent="0.2">
      <c r="A15" s="103">
        <v>2</v>
      </c>
      <c r="B15" s="104" t="s">
        <v>198</v>
      </c>
      <c r="C15" s="105" t="s">
        <v>199</v>
      </c>
      <c r="D15" s="106">
        <f>SUM(D16:D17)</f>
        <v>274302595.14999998</v>
      </c>
      <c r="E15" s="106">
        <f t="shared" ref="E15:H15" si="0">SUM(E16:E17)</f>
        <v>252028066.34000003</v>
      </c>
      <c r="F15" s="106">
        <f t="shared" si="0"/>
        <v>0</v>
      </c>
      <c r="G15" s="106">
        <f t="shared" si="0"/>
        <v>0</v>
      </c>
      <c r="H15" s="106">
        <f t="shared" si="0"/>
        <v>0</v>
      </c>
      <c r="I15" s="92"/>
    </row>
    <row r="16" spans="1:9" x14ac:dyDescent="0.2">
      <c r="A16" s="103">
        <v>0</v>
      </c>
      <c r="B16" s="104" t="s">
        <v>200</v>
      </c>
      <c r="C16" s="105" t="s">
        <v>16</v>
      </c>
      <c r="D16" s="106">
        <f>-649778061.62+1</f>
        <v>-649778060.62</v>
      </c>
      <c r="E16" s="106">
        <v>-201879284.13999999</v>
      </c>
      <c r="F16" s="106">
        <v>-381443988</v>
      </c>
      <c r="G16" s="106">
        <v>-813702797</v>
      </c>
      <c r="H16" s="106">
        <v>-905458330</v>
      </c>
      <c r="I16" s="92"/>
    </row>
    <row r="17" spans="1:9" x14ac:dyDescent="0.2">
      <c r="A17" s="103">
        <v>0</v>
      </c>
      <c r="B17" s="104" t="s">
        <v>200</v>
      </c>
      <c r="C17" s="105" t="s">
        <v>17</v>
      </c>
      <c r="D17" s="106">
        <f>908911461.77+14900739-1+268456</f>
        <v>924080655.76999998</v>
      </c>
      <c r="E17" s="106">
        <v>453907350.48000002</v>
      </c>
      <c r="F17" s="106">
        <f>-(-122511876-255751832-3180280)</f>
        <v>381443988</v>
      </c>
      <c r="G17" s="106">
        <f>-(19935624-830458141-3180280)</f>
        <v>813702797</v>
      </c>
      <c r="H17" s="106">
        <f>-(13758348-916036398-3180280)</f>
        <v>905458330</v>
      </c>
      <c r="I17" s="92"/>
    </row>
    <row r="18" spans="1:9" x14ac:dyDescent="0.2">
      <c r="A18" s="103">
        <v>2</v>
      </c>
      <c r="B18" s="104" t="s">
        <v>201</v>
      </c>
      <c r="C18" s="105" t="s">
        <v>202</v>
      </c>
      <c r="D18" s="106">
        <f>SUM(D19:D20)</f>
        <v>-7445369.0599999996</v>
      </c>
      <c r="E18" s="106">
        <f t="shared" ref="E18" si="1">SUM(E19:E20)</f>
        <v>-3887000</v>
      </c>
      <c r="F18" s="106">
        <f t="shared" ref="F18" si="2">SUM(F19:F20)</f>
        <v>-3180280</v>
      </c>
      <c r="G18" s="106">
        <f t="shared" ref="G18" si="3">SUM(G19:G20)</f>
        <v>-3180280</v>
      </c>
      <c r="H18" s="106">
        <f t="shared" ref="H18" si="4">SUM(H19:H20)</f>
        <v>-3180280</v>
      </c>
      <c r="I18" s="92"/>
    </row>
    <row r="19" spans="1:9" x14ac:dyDescent="0.2">
      <c r="A19" s="103">
        <v>0</v>
      </c>
      <c r="B19" s="104" t="s">
        <v>200</v>
      </c>
      <c r="C19" s="105" t="s">
        <v>16</v>
      </c>
      <c r="D19" s="106">
        <v>0</v>
      </c>
      <c r="E19" s="106">
        <v>0</v>
      </c>
      <c r="F19" s="106"/>
      <c r="G19" s="106"/>
      <c r="H19" s="106"/>
      <c r="I19" s="92"/>
    </row>
    <row r="20" spans="1:9" x14ac:dyDescent="0.2">
      <c r="A20" s="103">
        <v>0</v>
      </c>
      <c r="B20" s="104" t="s">
        <v>200</v>
      </c>
      <c r="C20" s="105" t="s">
        <v>17</v>
      </c>
      <c r="D20" s="106">
        <v>-7445369.0599999996</v>
      </c>
      <c r="E20" s="106">
        <v>-3887000</v>
      </c>
      <c r="F20" s="106">
        <v>-3180280</v>
      </c>
      <c r="G20" s="106">
        <v>-3180280</v>
      </c>
      <c r="H20" s="106">
        <v>-3180280</v>
      </c>
      <c r="I20" s="92"/>
    </row>
    <row r="21" spans="1:9" x14ac:dyDescent="0.2">
      <c r="A21" s="103">
        <v>1</v>
      </c>
      <c r="B21" s="113" t="s">
        <v>200</v>
      </c>
      <c r="C21" s="114" t="s">
        <v>203</v>
      </c>
      <c r="D21" s="115">
        <f>SUM(D22:D23)</f>
        <v>266857226.09000003</v>
      </c>
      <c r="E21" s="115">
        <f t="shared" ref="E21:H21" si="5">SUM(E22:E23)</f>
        <v>248141066.34000003</v>
      </c>
      <c r="F21" s="115">
        <f t="shared" si="5"/>
        <v>-3180280</v>
      </c>
      <c r="G21" s="115">
        <f t="shared" si="5"/>
        <v>-3180280</v>
      </c>
      <c r="H21" s="115">
        <f t="shared" si="5"/>
        <v>-3180280</v>
      </c>
      <c r="I21" s="92"/>
    </row>
    <row r="22" spans="1:9" x14ac:dyDescent="0.2">
      <c r="A22" s="103">
        <v>1</v>
      </c>
      <c r="B22" s="113" t="s">
        <v>200</v>
      </c>
      <c r="C22" s="114" t="s">
        <v>16</v>
      </c>
      <c r="D22" s="115">
        <f>D16+D19</f>
        <v>-649778060.62</v>
      </c>
      <c r="E22" s="115">
        <f t="shared" ref="E22:H22" si="6">E16+E19</f>
        <v>-201879284.13999999</v>
      </c>
      <c r="F22" s="115">
        <f>F16+F19</f>
        <v>-381443988</v>
      </c>
      <c r="G22" s="115">
        <f t="shared" si="6"/>
        <v>-813702797</v>
      </c>
      <c r="H22" s="115">
        <f t="shared" si="6"/>
        <v>-905458330</v>
      </c>
      <c r="I22" s="92"/>
    </row>
    <row r="23" spans="1:9" x14ac:dyDescent="0.2">
      <c r="A23" s="103">
        <v>1</v>
      </c>
      <c r="B23" s="113" t="s">
        <v>200</v>
      </c>
      <c r="C23" s="114" t="s">
        <v>17</v>
      </c>
      <c r="D23" s="115">
        <f>D17+D20</f>
        <v>916635286.71000004</v>
      </c>
      <c r="E23" s="115">
        <f t="shared" ref="E23:H23" si="7">E17+E20</f>
        <v>450020350.48000002</v>
      </c>
      <c r="F23" s="115">
        <f>F17+F20</f>
        <v>378263708</v>
      </c>
      <c r="G23" s="115">
        <f t="shared" si="7"/>
        <v>810522517</v>
      </c>
      <c r="H23" s="115">
        <f t="shared" si="7"/>
        <v>902278050</v>
      </c>
      <c r="I23" s="92"/>
    </row>
    <row r="24" spans="1:9" x14ac:dyDescent="0.2">
      <c r="A24" s="102">
        <v>1</v>
      </c>
      <c r="B24" s="221" t="s">
        <v>204</v>
      </c>
      <c r="C24" s="221"/>
      <c r="D24" s="221"/>
      <c r="E24" s="221"/>
      <c r="F24" s="221"/>
      <c r="G24" s="221"/>
      <c r="H24" s="222"/>
      <c r="I24" s="92"/>
    </row>
    <row r="25" spans="1:9" x14ac:dyDescent="0.2">
      <c r="A25" s="103">
        <v>2</v>
      </c>
      <c r="B25" s="104" t="s">
        <v>205</v>
      </c>
      <c r="C25" s="105" t="s">
        <v>206</v>
      </c>
      <c r="D25" s="106">
        <f>SUM(D26:D27)</f>
        <v>-7445369.0599999996</v>
      </c>
      <c r="E25" s="106">
        <f t="shared" ref="E25" si="8">SUM(E26:E27)</f>
        <v>-3887000</v>
      </c>
      <c r="F25" s="106">
        <f t="shared" ref="F25" si="9">SUM(F26:F27)</f>
        <v>-3180280</v>
      </c>
      <c r="G25" s="106">
        <f t="shared" ref="G25" si="10">SUM(G26:G27)</f>
        <v>-3180280</v>
      </c>
      <c r="H25" s="106">
        <f t="shared" ref="H25" si="11">SUM(H26:H27)</f>
        <v>-3180280</v>
      </c>
      <c r="I25" s="92"/>
    </row>
    <row r="26" spans="1:9" x14ac:dyDescent="0.2">
      <c r="A26" s="103">
        <v>0</v>
      </c>
      <c r="B26" s="104" t="s">
        <v>200</v>
      </c>
      <c r="C26" s="105" t="s">
        <v>16</v>
      </c>
      <c r="D26" s="106">
        <v>0</v>
      </c>
      <c r="E26" s="106">
        <v>0</v>
      </c>
      <c r="F26" s="106"/>
      <c r="G26" s="106"/>
      <c r="H26" s="106"/>
      <c r="I26" s="92"/>
    </row>
    <row r="27" spans="1:9" x14ac:dyDescent="0.2">
      <c r="A27" s="103">
        <v>0</v>
      </c>
      <c r="B27" s="104" t="s">
        <v>200</v>
      </c>
      <c r="C27" s="105" t="s">
        <v>17</v>
      </c>
      <c r="D27" s="106">
        <v>-7445369.0599999996</v>
      </c>
      <c r="E27" s="106">
        <v>-3887000</v>
      </c>
      <c r="F27" s="106">
        <v>-3180280</v>
      </c>
      <c r="G27" s="106">
        <v>-3180280</v>
      </c>
      <c r="H27" s="106">
        <v>-3180280</v>
      </c>
      <c r="I27" s="92"/>
    </row>
    <row r="28" spans="1:9" x14ac:dyDescent="0.2">
      <c r="A28" s="103">
        <v>2</v>
      </c>
      <c r="B28" s="104" t="s">
        <v>207</v>
      </c>
      <c r="C28" s="105" t="s">
        <v>208</v>
      </c>
      <c r="D28" s="106">
        <f>SUM(D29:D30)</f>
        <v>274302595.14999998</v>
      </c>
      <c r="E28" s="106">
        <f t="shared" ref="E28" si="12">SUM(E29:E30)</f>
        <v>252028066.34000003</v>
      </c>
      <c r="F28" s="106">
        <f t="shared" ref="F28" si="13">SUM(F29:F30)</f>
        <v>0</v>
      </c>
      <c r="G28" s="106">
        <f t="shared" ref="G28" si="14">SUM(G29:G30)</f>
        <v>0</v>
      </c>
      <c r="H28" s="106">
        <f t="shared" ref="H28" si="15">SUM(H29:H30)</f>
        <v>0</v>
      </c>
      <c r="I28" s="92"/>
    </row>
    <row r="29" spans="1:9" x14ac:dyDescent="0.2">
      <c r="A29" s="103">
        <v>0</v>
      </c>
      <c r="B29" s="104" t="s">
        <v>200</v>
      </c>
      <c r="C29" s="105" t="s">
        <v>16</v>
      </c>
      <c r="D29" s="106">
        <f>-649778061.62+1</f>
        <v>-649778060.62</v>
      </c>
      <c r="E29" s="106">
        <v>-201879284.13999999</v>
      </c>
      <c r="F29" s="106">
        <v>-381443988</v>
      </c>
      <c r="G29" s="106">
        <v>-813702797</v>
      </c>
      <c r="H29" s="106">
        <v>-905458330</v>
      </c>
      <c r="I29" s="92"/>
    </row>
    <row r="30" spans="1:9" x14ac:dyDescent="0.2">
      <c r="A30" s="103">
        <v>0</v>
      </c>
      <c r="B30" s="104" t="s">
        <v>200</v>
      </c>
      <c r="C30" s="105" t="s">
        <v>17</v>
      </c>
      <c r="D30" s="106">
        <f>908911461.77+14900739-1+268456</f>
        <v>924080655.76999998</v>
      </c>
      <c r="E30" s="106">
        <v>453907350.48000002</v>
      </c>
      <c r="F30" s="106">
        <f>-(-122511876-255751832-3180280)</f>
        <v>381443988</v>
      </c>
      <c r="G30" s="106">
        <f>-(19935624-830458141-3180280)</f>
        <v>813702797</v>
      </c>
      <c r="H30" s="106">
        <f>-(13758348-916036398-3180280)</f>
        <v>905458330</v>
      </c>
      <c r="I30" s="92"/>
    </row>
    <row r="31" spans="1:9" x14ac:dyDescent="0.2">
      <c r="A31" s="103">
        <v>1</v>
      </c>
      <c r="B31" s="113" t="s">
        <v>200</v>
      </c>
      <c r="C31" s="114" t="s">
        <v>169</v>
      </c>
      <c r="D31" s="115">
        <f>SUM(D32:D33)</f>
        <v>266857226.09000003</v>
      </c>
      <c r="E31" s="115">
        <f t="shared" ref="E31" si="16">SUM(E32:E33)</f>
        <v>248141066.34000003</v>
      </c>
      <c r="F31" s="115">
        <f t="shared" ref="F31" si="17">SUM(F32:F33)</f>
        <v>-3180280</v>
      </c>
      <c r="G31" s="115">
        <f t="shared" ref="G31" si="18">SUM(G32:G33)</f>
        <v>-3180280</v>
      </c>
      <c r="H31" s="115">
        <f t="shared" ref="H31" si="19">SUM(H32:H33)</f>
        <v>-3180280</v>
      </c>
      <c r="I31" s="92"/>
    </row>
    <row r="32" spans="1:9" x14ac:dyDescent="0.2">
      <c r="A32" s="103">
        <v>1</v>
      </c>
      <c r="B32" s="113" t="s">
        <v>200</v>
      </c>
      <c r="C32" s="114" t="s">
        <v>16</v>
      </c>
      <c r="D32" s="115">
        <f>D26+D29</f>
        <v>-649778060.62</v>
      </c>
      <c r="E32" s="115">
        <f t="shared" ref="E32:H32" si="20">E26+E29</f>
        <v>-201879284.13999999</v>
      </c>
      <c r="F32" s="115">
        <f t="shared" si="20"/>
        <v>-381443988</v>
      </c>
      <c r="G32" s="115">
        <f t="shared" si="20"/>
        <v>-813702797</v>
      </c>
      <c r="H32" s="115">
        <f t="shared" si="20"/>
        <v>-905458330</v>
      </c>
      <c r="I32" s="92"/>
    </row>
    <row r="33" spans="1:11" x14ac:dyDescent="0.2">
      <c r="A33" s="103">
        <v>1</v>
      </c>
      <c r="B33" s="113" t="s">
        <v>200</v>
      </c>
      <c r="C33" s="114" t="s">
        <v>17</v>
      </c>
      <c r="D33" s="115">
        <f>D27+D30</f>
        <v>916635286.71000004</v>
      </c>
      <c r="E33" s="115">
        <f t="shared" ref="E33:H33" si="21">E27+E30</f>
        <v>450020350.48000002</v>
      </c>
      <c r="F33" s="115">
        <f t="shared" si="21"/>
        <v>378263708</v>
      </c>
      <c r="G33" s="115">
        <f>G27+G30</f>
        <v>810522517</v>
      </c>
      <c r="H33" s="115">
        <f t="shared" si="21"/>
        <v>902278050</v>
      </c>
      <c r="I33" s="195" t="b">
        <f>F33='D1'!F29-'D1'!F16</f>
        <v>1</v>
      </c>
      <c r="J33" s="195" t="b">
        <f>G33='D1'!G29-'D1'!G16</f>
        <v>1</v>
      </c>
      <c r="K33" s="195" t="b">
        <f>H33='D1'!H29-'D1'!H16</f>
        <v>1</v>
      </c>
    </row>
    <row r="34" spans="1:11" x14ac:dyDescent="0.2">
      <c r="B34" s="97"/>
      <c r="C34" s="98"/>
      <c r="D34" s="96"/>
      <c r="E34" s="96"/>
      <c r="F34" s="96"/>
      <c r="G34" s="96"/>
      <c r="H34" s="96"/>
    </row>
    <row r="35" spans="1:11" x14ac:dyDescent="0.2">
      <c r="B35" s="97"/>
      <c r="C35" s="98" t="s">
        <v>341</v>
      </c>
      <c r="D35" s="97"/>
      <c r="E35" s="97"/>
      <c r="F35" s="97"/>
      <c r="G35" s="97" t="s">
        <v>342</v>
      </c>
      <c r="H35" s="97"/>
    </row>
    <row r="36" spans="1:11" x14ac:dyDescent="0.2">
      <c r="B36" s="97"/>
      <c r="C36" s="98"/>
      <c r="D36" s="96"/>
      <c r="E36" s="96"/>
      <c r="F36" s="96"/>
      <c r="G36" s="96"/>
      <c r="H36" s="96"/>
    </row>
    <row r="37" spans="1:11" ht="12.75" customHeight="1" x14ac:dyDescent="0.2">
      <c r="B37" s="98"/>
      <c r="C37" s="98" t="s">
        <v>340</v>
      </c>
      <c r="D37" s="93"/>
      <c r="E37" s="107"/>
      <c r="F37" s="97"/>
      <c r="G37" s="97" t="s">
        <v>344</v>
      </c>
      <c r="H37" s="107"/>
    </row>
    <row r="38" spans="1:11" x14ac:dyDescent="0.2">
      <c r="B38" s="98"/>
      <c r="C38" s="98"/>
      <c r="D38" s="108"/>
      <c r="E38" s="107"/>
      <c r="F38" s="217"/>
      <c r="G38" s="217"/>
      <c r="H38" s="107"/>
    </row>
  </sheetData>
  <mergeCells count="7">
    <mergeCell ref="F38:G38"/>
    <mergeCell ref="B7:H7"/>
    <mergeCell ref="B6:H6"/>
    <mergeCell ref="B11:B12"/>
    <mergeCell ref="C11:C12"/>
    <mergeCell ref="B14:H14"/>
    <mergeCell ref="B24:H24"/>
  </mergeCells>
  <conditionalFormatting sqref="B35:B36 B39:B41">
    <cfRule type="expression" dxfId="139" priority="5" stopIfTrue="1">
      <formula>A35=1</formula>
    </cfRule>
    <cfRule type="expression" dxfId="138" priority="6" stopIfTrue="1">
      <formula>A35=2</formula>
    </cfRule>
  </conditionalFormatting>
  <conditionalFormatting sqref="B37:C38">
    <cfRule type="expression" dxfId="137" priority="3" stopIfTrue="1">
      <formula>XFD37=1</formula>
    </cfRule>
    <cfRule type="expression" dxfId="136" priority="4" stopIfTrue="1">
      <formula>XFD37=2</formula>
    </cfRule>
  </conditionalFormatting>
  <conditionalFormatting sqref="C35:C36 C39:C41">
    <cfRule type="expression" dxfId="135" priority="7" stopIfTrue="1">
      <formula>A35=1</formula>
    </cfRule>
    <cfRule type="expression" dxfId="134" priority="8" stopIfTrue="1">
      <formula>A35=2</formula>
    </cfRule>
  </conditionalFormatting>
  <conditionalFormatting sqref="D35:D41">
    <cfRule type="expression" dxfId="133" priority="9" stopIfTrue="1">
      <formula>A35=1</formula>
    </cfRule>
    <cfRule type="expression" dxfId="132" priority="10" stopIfTrue="1">
      <formula>A35=2</formula>
    </cfRule>
  </conditionalFormatting>
  <conditionalFormatting sqref="E35:E41">
    <cfRule type="expression" dxfId="131" priority="11" stopIfTrue="1">
      <formula>A35=1</formula>
    </cfRule>
    <cfRule type="expression" dxfId="130" priority="12" stopIfTrue="1">
      <formula>A35=2</formula>
    </cfRule>
  </conditionalFormatting>
  <conditionalFormatting sqref="F35:F36 F38:F41">
    <cfRule type="expression" dxfId="129" priority="13" stopIfTrue="1">
      <formula>A35=1</formula>
    </cfRule>
    <cfRule type="expression" dxfId="128" priority="14" stopIfTrue="1">
      <formula>A35=2</formula>
    </cfRule>
  </conditionalFormatting>
  <conditionalFormatting sqref="F37:G37">
    <cfRule type="expression" dxfId="127" priority="1" stopIfTrue="1">
      <formula>XFD37=1</formula>
    </cfRule>
    <cfRule type="expression" dxfId="126" priority="2" stopIfTrue="1">
      <formula>XFD37=2</formula>
    </cfRule>
  </conditionalFormatting>
  <conditionalFormatting sqref="G35:G36 G38:G41">
    <cfRule type="expression" dxfId="125" priority="15" stopIfTrue="1">
      <formula>A35=1</formula>
    </cfRule>
    <cfRule type="expression" dxfId="124" priority="16" stopIfTrue="1">
      <formula>A35=2</formula>
    </cfRule>
  </conditionalFormatting>
  <conditionalFormatting sqref="H35:H41">
    <cfRule type="expression" dxfId="123" priority="17" stopIfTrue="1">
      <formula>A35=1</formula>
    </cfRule>
    <cfRule type="expression" dxfId="122" priority="18" stopIfTrue="1">
      <formula>A35=2</formula>
    </cfRule>
  </conditionalFormatting>
  <pageMargins left="0.39370078740157483" right="0.39370078740157483" top="0.39370078740157483" bottom="0.59055118110236227" header="0.39370078740157483" footer="0.39370078740157483"/>
  <pageSetup paperSize="9" fitToHeight="50" orientation="landscape" r:id="rId1"/>
  <headerFooter>
    <oddFooter>&amp;CСторінка &amp;P із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4"/>
  <sheetViews>
    <sheetView view="pageBreakPreview" topLeftCell="B4" zoomScaleNormal="100" zoomScaleSheetLayoutView="100" workbookViewId="0">
      <selection activeCell="I30" sqref="I30"/>
    </sheetView>
  </sheetViews>
  <sheetFormatPr defaultRowHeight="12.75" x14ac:dyDescent="0.2"/>
  <cols>
    <col min="1" max="1" width="0" style="116" hidden="1" customWidth="1"/>
    <col min="2" max="2" width="10.7109375" style="117" customWidth="1"/>
    <col min="3" max="3" width="50.7109375" style="118" customWidth="1"/>
    <col min="4" max="4" width="11.28515625" style="117" customWidth="1"/>
    <col min="5" max="9" width="17.42578125" style="119" customWidth="1"/>
    <col min="10" max="257" width="9.140625" style="116"/>
    <col min="258" max="258" width="15.7109375" style="116" customWidth="1"/>
    <col min="259" max="259" width="50.7109375" style="116" customWidth="1"/>
    <col min="260" max="260" width="11.28515625" style="116" customWidth="1"/>
    <col min="261" max="265" width="17.42578125" style="116" customWidth="1"/>
    <col min="266" max="513" width="9.140625" style="116"/>
    <col min="514" max="514" width="15.7109375" style="116" customWidth="1"/>
    <col min="515" max="515" width="50.7109375" style="116" customWidth="1"/>
    <col min="516" max="516" width="11.28515625" style="116" customWidth="1"/>
    <col min="517" max="521" width="17.42578125" style="116" customWidth="1"/>
    <col min="522" max="769" width="9.140625" style="116"/>
    <col min="770" max="770" width="15.7109375" style="116" customWidth="1"/>
    <col min="771" max="771" width="50.7109375" style="116" customWidth="1"/>
    <col min="772" max="772" width="11.28515625" style="116" customWidth="1"/>
    <col min="773" max="777" width="17.42578125" style="116" customWidth="1"/>
    <col min="778" max="1025" width="9.140625" style="116"/>
    <col min="1026" max="1026" width="15.7109375" style="116" customWidth="1"/>
    <col min="1027" max="1027" width="50.7109375" style="116" customWidth="1"/>
    <col min="1028" max="1028" width="11.28515625" style="116" customWidth="1"/>
    <col min="1029" max="1033" width="17.42578125" style="116" customWidth="1"/>
    <col min="1034" max="1281" width="9.140625" style="116"/>
    <col min="1282" max="1282" width="15.7109375" style="116" customWidth="1"/>
    <col min="1283" max="1283" width="50.7109375" style="116" customWidth="1"/>
    <col min="1284" max="1284" width="11.28515625" style="116" customWidth="1"/>
    <col min="1285" max="1289" width="17.42578125" style="116" customWidth="1"/>
    <col min="1290" max="1537" width="9.140625" style="116"/>
    <col min="1538" max="1538" width="15.7109375" style="116" customWidth="1"/>
    <col min="1539" max="1539" width="50.7109375" style="116" customWidth="1"/>
    <col min="1540" max="1540" width="11.28515625" style="116" customWidth="1"/>
    <col min="1541" max="1545" width="17.42578125" style="116" customWidth="1"/>
    <col min="1546" max="1793" width="9.140625" style="116"/>
    <col min="1794" max="1794" width="15.7109375" style="116" customWidth="1"/>
    <col min="1795" max="1795" width="50.7109375" style="116" customWidth="1"/>
    <col min="1796" max="1796" width="11.28515625" style="116" customWidth="1"/>
    <col min="1797" max="1801" width="17.42578125" style="116" customWidth="1"/>
    <col min="1802" max="2049" width="9.140625" style="116"/>
    <col min="2050" max="2050" width="15.7109375" style="116" customWidth="1"/>
    <col min="2051" max="2051" width="50.7109375" style="116" customWidth="1"/>
    <col min="2052" max="2052" width="11.28515625" style="116" customWidth="1"/>
    <col min="2053" max="2057" width="17.42578125" style="116" customWidth="1"/>
    <col min="2058" max="2305" width="9.140625" style="116"/>
    <col min="2306" max="2306" width="15.7109375" style="116" customWidth="1"/>
    <col min="2307" max="2307" width="50.7109375" style="116" customWidth="1"/>
    <col min="2308" max="2308" width="11.28515625" style="116" customWidth="1"/>
    <col min="2309" max="2313" width="17.42578125" style="116" customWidth="1"/>
    <col min="2314" max="2561" width="9.140625" style="116"/>
    <col min="2562" max="2562" width="15.7109375" style="116" customWidth="1"/>
    <col min="2563" max="2563" width="50.7109375" style="116" customWidth="1"/>
    <col min="2564" max="2564" width="11.28515625" style="116" customWidth="1"/>
    <col min="2565" max="2569" width="17.42578125" style="116" customWidth="1"/>
    <col min="2570" max="2817" width="9.140625" style="116"/>
    <col min="2818" max="2818" width="15.7109375" style="116" customWidth="1"/>
    <col min="2819" max="2819" width="50.7109375" style="116" customWidth="1"/>
    <col min="2820" max="2820" width="11.28515625" style="116" customWidth="1"/>
    <col min="2821" max="2825" width="17.42578125" style="116" customWidth="1"/>
    <col min="2826" max="3073" width="9.140625" style="116"/>
    <col min="3074" max="3074" width="15.7109375" style="116" customWidth="1"/>
    <col min="3075" max="3075" width="50.7109375" style="116" customWidth="1"/>
    <col min="3076" max="3076" width="11.28515625" style="116" customWidth="1"/>
    <col min="3077" max="3081" width="17.42578125" style="116" customWidth="1"/>
    <col min="3082" max="3329" width="9.140625" style="116"/>
    <col min="3330" max="3330" width="15.7109375" style="116" customWidth="1"/>
    <col min="3331" max="3331" width="50.7109375" style="116" customWidth="1"/>
    <col min="3332" max="3332" width="11.28515625" style="116" customWidth="1"/>
    <col min="3333" max="3337" width="17.42578125" style="116" customWidth="1"/>
    <col min="3338" max="3585" width="9.140625" style="116"/>
    <col min="3586" max="3586" width="15.7109375" style="116" customWidth="1"/>
    <col min="3587" max="3587" width="50.7109375" style="116" customWidth="1"/>
    <col min="3588" max="3588" width="11.28515625" style="116" customWidth="1"/>
    <col min="3589" max="3593" width="17.42578125" style="116" customWidth="1"/>
    <col min="3594" max="3841" width="9.140625" style="116"/>
    <col min="3842" max="3842" width="15.7109375" style="116" customWidth="1"/>
    <col min="3843" max="3843" width="50.7109375" style="116" customWidth="1"/>
    <col min="3844" max="3844" width="11.28515625" style="116" customWidth="1"/>
    <col min="3845" max="3849" width="17.42578125" style="116" customWidth="1"/>
    <col min="3850" max="4097" width="9.140625" style="116"/>
    <col min="4098" max="4098" width="15.7109375" style="116" customWidth="1"/>
    <col min="4099" max="4099" width="50.7109375" style="116" customWidth="1"/>
    <col min="4100" max="4100" width="11.28515625" style="116" customWidth="1"/>
    <col min="4101" max="4105" width="17.42578125" style="116" customWidth="1"/>
    <col min="4106" max="4353" width="9.140625" style="116"/>
    <col min="4354" max="4354" width="15.7109375" style="116" customWidth="1"/>
    <col min="4355" max="4355" width="50.7109375" style="116" customWidth="1"/>
    <col min="4356" max="4356" width="11.28515625" style="116" customWidth="1"/>
    <col min="4357" max="4361" width="17.42578125" style="116" customWidth="1"/>
    <col min="4362" max="4609" width="9.140625" style="116"/>
    <col min="4610" max="4610" width="15.7109375" style="116" customWidth="1"/>
    <col min="4611" max="4611" width="50.7109375" style="116" customWidth="1"/>
    <col min="4612" max="4612" width="11.28515625" style="116" customWidth="1"/>
    <col min="4613" max="4617" width="17.42578125" style="116" customWidth="1"/>
    <col min="4618" max="4865" width="9.140625" style="116"/>
    <col min="4866" max="4866" width="15.7109375" style="116" customWidth="1"/>
    <col min="4867" max="4867" width="50.7109375" style="116" customWidth="1"/>
    <col min="4868" max="4868" width="11.28515625" style="116" customWidth="1"/>
    <col min="4869" max="4873" width="17.42578125" style="116" customWidth="1"/>
    <col min="4874" max="5121" width="9.140625" style="116"/>
    <col min="5122" max="5122" width="15.7109375" style="116" customWidth="1"/>
    <col min="5123" max="5123" width="50.7109375" style="116" customWidth="1"/>
    <col min="5124" max="5124" width="11.28515625" style="116" customWidth="1"/>
    <col min="5125" max="5129" width="17.42578125" style="116" customWidth="1"/>
    <col min="5130" max="5377" width="9.140625" style="116"/>
    <col min="5378" max="5378" width="15.7109375" style="116" customWidth="1"/>
    <col min="5379" max="5379" width="50.7109375" style="116" customWidth="1"/>
    <col min="5380" max="5380" width="11.28515625" style="116" customWidth="1"/>
    <col min="5381" max="5385" width="17.42578125" style="116" customWidth="1"/>
    <col min="5386" max="5633" width="9.140625" style="116"/>
    <col min="5634" max="5634" width="15.7109375" style="116" customWidth="1"/>
    <col min="5635" max="5635" width="50.7109375" style="116" customWidth="1"/>
    <col min="5636" max="5636" width="11.28515625" style="116" customWidth="1"/>
    <col min="5637" max="5641" width="17.42578125" style="116" customWidth="1"/>
    <col min="5642" max="5889" width="9.140625" style="116"/>
    <col min="5890" max="5890" width="15.7109375" style="116" customWidth="1"/>
    <col min="5891" max="5891" width="50.7109375" style="116" customWidth="1"/>
    <col min="5892" max="5892" width="11.28515625" style="116" customWidth="1"/>
    <col min="5893" max="5897" width="17.42578125" style="116" customWidth="1"/>
    <col min="5898" max="6145" width="9.140625" style="116"/>
    <col min="6146" max="6146" width="15.7109375" style="116" customWidth="1"/>
    <col min="6147" max="6147" width="50.7109375" style="116" customWidth="1"/>
    <col min="6148" max="6148" width="11.28515625" style="116" customWidth="1"/>
    <col min="6149" max="6153" width="17.42578125" style="116" customWidth="1"/>
    <col min="6154" max="6401" width="9.140625" style="116"/>
    <col min="6402" max="6402" width="15.7109375" style="116" customWidth="1"/>
    <col min="6403" max="6403" width="50.7109375" style="116" customWidth="1"/>
    <col min="6404" max="6404" width="11.28515625" style="116" customWidth="1"/>
    <col min="6405" max="6409" width="17.42578125" style="116" customWidth="1"/>
    <col min="6410" max="6657" width="9.140625" style="116"/>
    <col min="6658" max="6658" width="15.7109375" style="116" customWidth="1"/>
    <col min="6659" max="6659" width="50.7109375" style="116" customWidth="1"/>
    <col min="6660" max="6660" width="11.28515625" style="116" customWidth="1"/>
    <col min="6661" max="6665" width="17.42578125" style="116" customWidth="1"/>
    <col min="6666" max="6913" width="9.140625" style="116"/>
    <col min="6914" max="6914" width="15.7109375" style="116" customWidth="1"/>
    <col min="6915" max="6915" width="50.7109375" style="116" customWidth="1"/>
    <col min="6916" max="6916" width="11.28515625" style="116" customWidth="1"/>
    <col min="6917" max="6921" width="17.42578125" style="116" customWidth="1"/>
    <col min="6922" max="7169" width="9.140625" style="116"/>
    <col min="7170" max="7170" width="15.7109375" style="116" customWidth="1"/>
    <col min="7171" max="7171" width="50.7109375" style="116" customWidth="1"/>
    <col min="7172" max="7172" width="11.28515625" style="116" customWidth="1"/>
    <col min="7173" max="7177" width="17.42578125" style="116" customWidth="1"/>
    <col min="7178" max="7425" width="9.140625" style="116"/>
    <col min="7426" max="7426" width="15.7109375" style="116" customWidth="1"/>
    <col min="7427" max="7427" width="50.7109375" style="116" customWidth="1"/>
    <col min="7428" max="7428" width="11.28515625" style="116" customWidth="1"/>
    <col min="7429" max="7433" width="17.42578125" style="116" customWidth="1"/>
    <col min="7434" max="7681" width="9.140625" style="116"/>
    <col min="7682" max="7682" width="15.7109375" style="116" customWidth="1"/>
    <col min="7683" max="7683" width="50.7109375" style="116" customWidth="1"/>
    <col min="7684" max="7684" width="11.28515625" style="116" customWidth="1"/>
    <col min="7685" max="7689" width="17.42578125" style="116" customWidth="1"/>
    <col min="7690" max="7937" width="9.140625" style="116"/>
    <col min="7938" max="7938" width="15.7109375" style="116" customWidth="1"/>
    <col min="7939" max="7939" width="50.7109375" style="116" customWidth="1"/>
    <col min="7940" max="7940" width="11.28515625" style="116" customWidth="1"/>
    <col min="7941" max="7945" width="17.42578125" style="116" customWidth="1"/>
    <col min="7946" max="8193" width="9.140625" style="116"/>
    <col min="8194" max="8194" width="15.7109375" style="116" customWidth="1"/>
    <col min="8195" max="8195" width="50.7109375" style="116" customWidth="1"/>
    <col min="8196" max="8196" width="11.28515625" style="116" customWidth="1"/>
    <col min="8197" max="8201" width="17.42578125" style="116" customWidth="1"/>
    <col min="8202" max="8449" width="9.140625" style="116"/>
    <col min="8450" max="8450" width="15.7109375" style="116" customWidth="1"/>
    <col min="8451" max="8451" width="50.7109375" style="116" customWidth="1"/>
    <col min="8452" max="8452" width="11.28515625" style="116" customWidth="1"/>
    <col min="8453" max="8457" width="17.42578125" style="116" customWidth="1"/>
    <col min="8458" max="8705" width="9.140625" style="116"/>
    <col min="8706" max="8706" width="15.7109375" style="116" customWidth="1"/>
    <col min="8707" max="8707" width="50.7109375" style="116" customWidth="1"/>
    <col min="8708" max="8708" width="11.28515625" style="116" customWidth="1"/>
    <col min="8709" max="8713" width="17.42578125" style="116" customWidth="1"/>
    <col min="8714" max="8961" width="9.140625" style="116"/>
    <col min="8962" max="8962" width="15.7109375" style="116" customWidth="1"/>
    <col min="8963" max="8963" width="50.7109375" style="116" customWidth="1"/>
    <col min="8964" max="8964" width="11.28515625" style="116" customWidth="1"/>
    <col min="8965" max="8969" width="17.42578125" style="116" customWidth="1"/>
    <col min="8970" max="9217" width="9.140625" style="116"/>
    <col min="9218" max="9218" width="15.7109375" style="116" customWidth="1"/>
    <col min="9219" max="9219" width="50.7109375" style="116" customWidth="1"/>
    <col min="9220" max="9220" width="11.28515625" style="116" customWidth="1"/>
    <col min="9221" max="9225" width="17.42578125" style="116" customWidth="1"/>
    <col min="9226" max="9473" width="9.140625" style="116"/>
    <col min="9474" max="9474" width="15.7109375" style="116" customWidth="1"/>
    <col min="9475" max="9475" width="50.7109375" style="116" customWidth="1"/>
    <col min="9476" max="9476" width="11.28515625" style="116" customWidth="1"/>
    <col min="9477" max="9481" width="17.42578125" style="116" customWidth="1"/>
    <col min="9482" max="9729" width="9.140625" style="116"/>
    <col min="9730" max="9730" width="15.7109375" style="116" customWidth="1"/>
    <col min="9731" max="9731" width="50.7109375" style="116" customWidth="1"/>
    <col min="9732" max="9732" width="11.28515625" style="116" customWidth="1"/>
    <col min="9733" max="9737" width="17.42578125" style="116" customWidth="1"/>
    <col min="9738" max="9985" width="9.140625" style="116"/>
    <col min="9986" max="9986" width="15.7109375" style="116" customWidth="1"/>
    <col min="9987" max="9987" width="50.7109375" style="116" customWidth="1"/>
    <col min="9988" max="9988" width="11.28515625" style="116" customWidth="1"/>
    <col min="9989" max="9993" width="17.42578125" style="116" customWidth="1"/>
    <col min="9994" max="10241" width="9.140625" style="116"/>
    <col min="10242" max="10242" width="15.7109375" style="116" customWidth="1"/>
    <col min="10243" max="10243" width="50.7109375" style="116" customWidth="1"/>
    <col min="10244" max="10244" width="11.28515625" style="116" customWidth="1"/>
    <col min="10245" max="10249" width="17.42578125" style="116" customWidth="1"/>
    <col min="10250" max="10497" width="9.140625" style="116"/>
    <col min="10498" max="10498" width="15.7109375" style="116" customWidth="1"/>
    <col min="10499" max="10499" width="50.7109375" style="116" customWidth="1"/>
    <col min="10500" max="10500" width="11.28515625" style="116" customWidth="1"/>
    <col min="10501" max="10505" width="17.42578125" style="116" customWidth="1"/>
    <col min="10506" max="10753" width="9.140625" style="116"/>
    <col min="10754" max="10754" width="15.7109375" style="116" customWidth="1"/>
    <col min="10755" max="10755" width="50.7109375" style="116" customWidth="1"/>
    <col min="10756" max="10756" width="11.28515625" style="116" customWidth="1"/>
    <col min="10757" max="10761" width="17.42578125" style="116" customWidth="1"/>
    <col min="10762" max="11009" width="9.140625" style="116"/>
    <col min="11010" max="11010" width="15.7109375" style="116" customWidth="1"/>
    <col min="11011" max="11011" width="50.7109375" style="116" customWidth="1"/>
    <col min="11012" max="11012" width="11.28515625" style="116" customWidth="1"/>
    <col min="11013" max="11017" width="17.42578125" style="116" customWidth="1"/>
    <col min="11018" max="11265" width="9.140625" style="116"/>
    <col min="11266" max="11266" width="15.7109375" style="116" customWidth="1"/>
    <col min="11267" max="11267" width="50.7109375" style="116" customWidth="1"/>
    <col min="11268" max="11268" width="11.28515625" style="116" customWidth="1"/>
    <col min="11269" max="11273" width="17.42578125" style="116" customWidth="1"/>
    <col min="11274" max="11521" width="9.140625" style="116"/>
    <col min="11522" max="11522" width="15.7109375" style="116" customWidth="1"/>
    <col min="11523" max="11523" width="50.7109375" style="116" customWidth="1"/>
    <col min="11524" max="11524" width="11.28515625" style="116" customWidth="1"/>
    <col min="11525" max="11529" width="17.42578125" style="116" customWidth="1"/>
    <col min="11530" max="11777" width="9.140625" style="116"/>
    <col min="11778" max="11778" width="15.7109375" style="116" customWidth="1"/>
    <col min="11779" max="11779" width="50.7109375" style="116" customWidth="1"/>
    <col min="11780" max="11780" width="11.28515625" style="116" customWidth="1"/>
    <col min="11781" max="11785" width="17.42578125" style="116" customWidth="1"/>
    <col min="11786" max="12033" width="9.140625" style="116"/>
    <col min="12034" max="12034" width="15.7109375" style="116" customWidth="1"/>
    <col min="12035" max="12035" width="50.7109375" style="116" customWidth="1"/>
    <col min="12036" max="12036" width="11.28515625" style="116" customWidth="1"/>
    <col min="12037" max="12041" width="17.42578125" style="116" customWidth="1"/>
    <col min="12042" max="12289" width="9.140625" style="116"/>
    <col min="12290" max="12290" width="15.7109375" style="116" customWidth="1"/>
    <col min="12291" max="12291" width="50.7109375" style="116" customWidth="1"/>
    <col min="12292" max="12292" width="11.28515625" style="116" customWidth="1"/>
    <col min="12293" max="12297" width="17.42578125" style="116" customWidth="1"/>
    <col min="12298" max="12545" width="9.140625" style="116"/>
    <col min="12546" max="12546" width="15.7109375" style="116" customWidth="1"/>
    <col min="12547" max="12547" width="50.7109375" style="116" customWidth="1"/>
    <col min="12548" max="12548" width="11.28515625" style="116" customWidth="1"/>
    <col min="12549" max="12553" width="17.42578125" style="116" customWidth="1"/>
    <col min="12554" max="12801" width="9.140625" style="116"/>
    <col min="12802" max="12802" width="15.7109375" style="116" customWidth="1"/>
    <col min="12803" max="12803" width="50.7109375" style="116" customWidth="1"/>
    <col min="12804" max="12804" width="11.28515625" style="116" customWidth="1"/>
    <col min="12805" max="12809" width="17.42578125" style="116" customWidth="1"/>
    <col min="12810" max="13057" width="9.140625" style="116"/>
    <col min="13058" max="13058" width="15.7109375" style="116" customWidth="1"/>
    <col min="13059" max="13059" width="50.7109375" style="116" customWidth="1"/>
    <col min="13060" max="13060" width="11.28515625" style="116" customWidth="1"/>
    <col min="13061" max="13065" width="17.42578125" style="116" customWidth="1"/>
    <col min="13066" max="13313" width="9.140625" style="116"/>
    <col min="13314" max="13314" width="15.7109375" style="116" customWidth="1"/>
    <col min="13315" max="13315" width="50.7109375" style="116" customWidth="1"/>
    <col min="13316" max="13316" width="11.28515625" style="116" customWidth="1"/>
    <col min="13317" max="13321" width="17.42578125" style="116" customWidth="1"/>
    <col min="13322" max="13569" width="9.140625" style="116"/>
    <col min="13570" max="13570" width="15.7109375" style="116" customWidth="1"/>
    <col min="13571" max="13571" width="50.7109375" style="116" customWidth="1"/>
    <col min="13572" max="13572" width="11.28515625" style="116" customWidth="1"/>
    <col min="13573" max="13577" width="17.42578125" style="116" customWidth="1"/>
    <col min="13578" max="13825" width="9.140625" style="116"/>
    <col min="13826" max="13826" width="15.7109375" style="116" customWidth="1"/>
    <col min="13827" max="13827" width="50.7109375" style="116" customWidth="1"/>
    <col min="13828" max="13828" width="11.28515625" style="116" customWidth="1"/>
    <col min="13829" max="13833" width="17.42578125" style="116" customWidth="1"/>
    <col min="13834" max="14081" width="9.140625" style="116"/>
    <col min="14082" max="14082" width="15.7109375" style="116" customWidth="1"/>
    <col min="14083" max="14083" width="50.7109375" style="116" customWidth="1"/>
    <col min="14084" max="14084" width="11.28515625" style="116" customWidth="1"/>
    <col min="14085" max="14089" width="17.42578125" style="116" customWidth="1"/>
    <col min="14090" max="14337" width="9.140625" style="116"/>
    <col min="14338" max="14338" width="15.7109375" style="116" customWidth="1"/>
    <col min="14339" max="14339" width="50.7109375" style="116" customWidth="1"/>
    <col min="14340" max="14340" width="11.28515625" style="116" customWidth="1"/>
    <col min="14341" max="14345" width="17.42578125" style="116" customWidth="1"/>
    <col min="14346" max="14593" width="9.140625" style="116"/>
    <col min="14594" max="14594" width="15.7109375" style="116" customWidth="1"/>
    <col min="14595" max="14595" width="50.7109375" style="116" customWidth="1"/>
    <col min="14596" max="14596" width="11.28515625" style="116" customWidth="1"/>
    <col min="14597" max="14601" width="17.42578125" style="116" customWidth="1"/>
    <col min="14602" max="14849" width="9.140625" style="116"/>
    <col min="14850" max="14850" width="15.7109375" style="116" customWidth="1"/>
    <col min="14851" max="14851" width="50.7109375" style="116" customWidth="1"/>
    <col min="14852" max="14852" width="11.28515625" style="116" customWidth="1"/>
    <col min="14853" max="14857" width="17.42578125" style="116" customWidth="1"/>
    <col min="14858" max="15105" width="9.140625" style="116"/>
    <col min="15106" max="15106" width="15.7109375" style="116" customWidth="1"/>
    <col min="15107" max="15107" width="50.7109375" style="116" customWidth="1"/>
    <col min="15108" max="15108" width="11.28515625" style="116" customWidth="1"/>
    <col min="15109" max="15113" width="17.42578125" style="116" customWidth="1"/>
    <col min="15114" max="15361" width="9.140625" style="116"/>
    <col min="15362" max="15362" width="15.7109375" style="116" customWidth="1"/>
    <col min="15363" max="15363" width="50.7109375" style="116" customWidth="1"/>
    <col min="15364" max="15364" width="11.28515625" style="116" customWidth="1"/>
    <col min="15365" max="15369" width="17.42578125" style="116" customWidth="1"/>
    <col min="15370" max="15617" width="9.140625" style="116"/>
    <col min="15618" max="15618" width="15.7109375" style="116" customWidth="1"/>
    <col min="15619" max="15619" width="50.7109375" style="116" customWidth="1"/>
    <col min="15620" max="15620" width="11.28515625" style="116" customWidth="1"/>
    <col min="15621" max="15625" width="17.42578125" style="116" customWidth="1"/>
    <col min="15626" max="15873" width="9.140625" style="116"/>
    <col min="15874" max="15874" width="15.7109375" style="116" customWidth="1"/>
    <col min="15875" max="15875" width="50.7109375" style="116" customWidth="1"/>
    <col min="15876" max="15876" width="11.28515625" style="116" customWidth="1"/>
    <col min="15877" max="15881" width="17.42578125" style="116" customWidth="1"/>
    <col min="15882" max="16129" width="9.140625" style="116"/>
    <col min="16130" max="16130" width="15.7109375" style="116" customWidth="1"/>
    <col min="16131" max="16131" width="50.7109375" style="116" customWidth="1"/>
    <col min="16132" max="16132" width="11.28515625" style="116" customWidth="1"/>
    <col min="16133" max="16137" width="17.42578125" style="116" customWidth="1"/>
    <col min="16138" max="16384" width="9.140625" style="116"/>
  </cols>
  <sheetData>
    <row r="1" spans="1:10" ht="15.75" x14ac:dyDescent="0.2">
      <c r="B1" s="126"/>
      <c r="C1" s="127"/>
      <c r="D1" s="126"/>
      <c r="E1" s="128"/>
      <c r="F1" s="128"/>
      <c r="G1" s="79" t="s">
        <v>214</v>
      </c>
      <c r="H1" s="128"/>
      <c r="I1" s="128"/>
    </row>
    <row r="2" spans="1:10" ht="15.75" x14ac:dyDescent="0.2">
      <c r="B2" s="126"/>
      <c r="C2" s="127"/>
      <c r="D2" s="126"/>
      <c r="E2" s="128"/>
      <c r="F2" s="128"/>
      <c r="G2" s="79" t="s">
        <v>35</v>
      </c>
      <c r="H2" s="128"/>
      <c r="I2" s="128"/>
    </row>
    <row r="3" spans="1:10" ht="15.75" x14ac:dyDescent="0.2">
      <c r="B3" s="126"/>
      <c r="C3" s="127"/>
      <c r="D3" s="126"/>
      <c r="E3" s="128"/>
      <c r="F3" s="128"/>
      <c r="G3" s="79" t="s">
        <v>36</v>
      </c>
      <c r="H3" s="128"/>
      <c r="I3" s="128"/>
    </row>
    <row r="4" spans="1:10" ht="15.75" x14ac:dyDescent="0.2">
      <c r="B4" s="126"/>
      <c r="C4" s="127"/>
      <c r="D4" s="126"/>
      <c r="E4" s="128"/>
      <c r="F4" s="128"/>
      <c r="G4" s="79" t="s">
        <v>37</v>
      </c>
      <c r="H4" s="128"/>
      <c r="I4" s="128"/>
    </row>
    <row r="5" spans="1:10" x14ac:dyDescent="0.2">
      <c r="B5" s="126"/>
      <c r="C5" s="127"/>
      <c r="D5" s="126"/>
      <c r="E5" s="128"/>
      <c r="F5" s="128"/>
      <c r="G5" s="128"/>
      <c r="H5" s="128"/>
      <c r="I5" s="128"/>
    </row>
    <row r="6" spans="1:10" ht="15.75" x14ac:dyDescent="0.25">
      <c r="B6" s="226" t="s">
        <v>309</v>
      </c>
      <c r="C6" s="226"/>
      <c r="D6" s="226"/>
      <c r="E6" s="226"/>
      <c r="F6" s="226"/>
      <c r="G6" s="226"/>
      <c r="H6" s="226"/>
      <c r="I6" s="226"/>
    </row>
    <row r="7" spans="1:10" x14ac:dyDescent="0.2">
      <c r="B7" s="129" t="s">
        <v>10</v>
      </c>
      <c r="C7" s="127"/>
      <c r="D7" s="126"/>
      <c r="E7" s="128"/>
      <c r="F7" s="128"/>
      <c r="G7" s="128"/>
      <c r="H7" s="128"/>
      <c r="I7" s="128"/>
    </row>
    <row r="8" spans="1:10" x14ac:dyDescent="0.2">
      <c r="B8" s="130" t="s">
        <v>1</v>
      </c>
      <c r="C8" s="127"/>
      <c r="D8" s="126"/>
      <c r="E8" s="128"/>
      <c r="F8" s="128"/>
      <c r="G8" s="128"/>
      <c r="H8" s="128"/>
      <c r="I8" s="128"/>
    </row>
    <row r="9" spans="1:10" x14ac:dyDescent="0.2">
      <c r="B9" s="131"/>
      <c r="C9" s="132"/>
      <c r="D9" s="126"/>
      <c r="E9" s="128"/>
      <c r="F9" s="128"/>
      <c r="G9" s="128"/>
      <c r="H9" s="128"/>
      <c r="I9" s="133" t="s">
        <v>2</v>
      </c>
    </row>
    <row r="10" spans="1:10" x14ac:dyDescent="0.2">
      <c r="B10" s="227" t="s">
        <v>215</v>
      </c>
      <c r="C10" s="227" t="s">
        <v>4</v>
      </c>
      <c r="D10" s="227" t="s">
        <v>216</v>
      </c>
      <c r="E10" s="140" t="s">
        <v>28</v>
      </c>
      <c r="F10" s="140" t="s">
        <v>29</v>
      </c>
      <c r="G10" s="140" t="s">
        <v>30</v>
      </c>
      <c r="H10" s="140" t="s">
        <v>31</v>
      </c>
      <c r="I10" s="140" t="s">
        <v>32</v>
      </c>
    </row>
    <row r="11" spans="1:10" x14ac:dyDescent="0.2">
      <c r="B11" s="228"/>
      <c r="C11" s="228"/>
      <c r="D11" s="228"/>
      <c r="E11" s="141" t="s">
        <v>5</v>
      </c>
      <c r="F11" s="141" t="s">
        <v>6</v>
      </c>
      <c r="G11" s="141" t="s">
        <v>7</v>
      </c>
      <c r="H11" s="141" t="s">
        <v>7</v>
      </c>
      <c r="I11" s="141" t="s">
        <v>7</v>
      </c>
    </row>
    <row r="12" spans="1:10" x14ac:dyDescent="0.2">
      <c r="B12" s="142">
        <v>1</v>
      </c>
      <c r="C12" s="143">
        <v>2</v>
      </c>
      <c r="D12" s="143">
        <v>3</v>
      </c>
      <c r="E12" s="143">
        <v>4</v>
      </c>
      <c r="F12" s="143">
        <v>5</v>
      </c>
      <c r="G12" s="143">
        <v>6</v>
      </c>
      <c r="H12" s="143">
        <v>7</v>
      </c>
      <c r="I12" s="143">
        <v>8</v>
      </c>
    </row>
    <row r="13" spans="1:10" x14ac:dyDescent="0.2">
      <c r="A13" s="122">
        <v>1</v>
      </c>
      <c r="B13" s="223" t="s">
        <v>217</v>
      </c>
      <c r="C13" s="223"/>
      <c r="D13" s="223"/>
      <c r="E13" s="223"/>
      <c r="F13" s="223"/>
      <c r="G13" s="223"/>
      <c r="H13" s="223"/>
      <c r="I13" s="224"/>
      <c r="J13" s="123"/>
    </row>
    <row r="14" spans="1:10" x14ac:dyDescent="0.2">
      <c r="A14" s="124">
        <v>1</v>
      </c>
      <c r="B14" s="134" t="s">
        <v>198</v>
      </c>
      <c r="C14" s="135" t="s">
        <v>218</v>
      </c>
      <c r="D14" s="136" t="s">
        <v>219</v>
      </c>
      <c r="E14" s="137">
        <f>E15+E17</f>
        <v>0</v>
      </c>
      <c r="F14" s="137">
        <f t="shared" ref="F14:I14" si="0">F15+F17</f>
        <v>0</v>
      </c>
      <c r="G14" s="137">
        <f t="shared" si="0"/>
        <v>0</v>
      </c>
      <c r="H14" s="137">
        <f t="shared" si="0"/>
        <v>0</v>
      </c>
      <c r="I14" s="137">
        <f t="shared" si="0"/>
        <v>0</v>
      </c>
      <c r="J14" s="123"/>
    </row>
    <row r="15" spans="1:10" x14ac:dyDescent="0.2">
      <c r="A15" s="124">
        <v>0</v>
      </c>
      <c r="B15" s="134" t="s">
        <v>200</v>
      </c>
      <c r="C15" s="135" t="s">
        <v>220</v>
      </c>
      <c r="D15" s="136" t="s">
        <v>219</v>
      </c>
      <c r="E15" s="137"/>
      <c r="F15" s="137"/>
      <c r="G15" s="137"/>
      <c r="H15" s="137"/>
      <c r="I15" s="137"/>
      <c r="J15" s="123"/>
    </row>
    <row r="16" spans="1:10" x14ac:dyDescent="0.2">
      <c r="A16" s="124">
        <v>0</v>
      </c>
      <c r="B16" s="134" t="s">
        <v>200</v>
      </c>
      <c r="C16" s="135" t="s">
        <v>221</v>
      </c>
      <c r="D16" s="136" t="s">
        <v>222</v>
      </c>
      <c r="E16" s="137"/>
      <c r="F16" s="137"/>
      <c r="G16" s="137"/>
      <c r="H16" s="137"/>
      <c r="I16" s="137"/>
      <c r="J16" s="123"/>
    </row>
    <row r="17" spans="1:10" x14ac:dyDescent="0.2">
      <c r="A17" s="124">
        <v>0</v>
      </c>
      <c r="B17" s="134" t="s">
        <v>200</v>
      </c>
      <c r="C17" s="135" t="s">
        <v>223</v>
      </c>
      <c r="D17" s="136" t="s">
        <v>219</v>
      </c>
      <c r="E17" s="137"/>
      <c r="F17" s="137"/>
      <c r="G17" s="137"/>
      <c r="H17" s="137"/>
      <c r="I17" s="137"/>
      <c r="J17" s="123"/>
    </row>
    <row r="18" spans="1:10" ht="25.5" x14ac:dyDescent="0.2">
      <c r="A18" s="124">
        <v>2</v>
      </c>
      <c r="B18" s="144" t="s">
        <v>198</v>
      </c>
      <c r="C18" s="145" t="s">
        <v>224</v>
      </c>
      <c r="D18" s="146" t="s">
        <v>219</v>
      </c>
      <c r="E18" s="147">
        <f>E19+E21</f>
        <v>0</v>
      </c>
      <c r="F18" s="147">
        <f t="shared" ref="F18" si="1">F19+F21</f>
        <v>0</v>
      </c>
      <c r="G18" s="147">
        <f t="shared" ref="G18" si="2">G19+G21</f>
        <v>0</v>
      </c>
      <c r="H18" s="147">
        <f t="shared" ref="H18" si="3">H19+H21</f>
        <v>0</v>
      </c>
      <c r="I18" s="147">
        <f t="shared" ref="I18" si="4">I19+I21</f>
        <v>0</v>
      </c>
      <c r="J18" s="123"/>
    </row>
    <row r="19" spans="1:10" x14ac:dyDescent="0.2">
      <c r="A19" s="124">
        <v>0</v>
      </c>
      <c r="B19" s="144" t="s">
        <v>200</v>
      </c>
      <c r="C19" s="145" t="s">
        <v>220</v>
      </c>
      <c r="D19" s="146" t="s">
        <v>219</v>
      </c>
      <c r="E19" s="147"/>
      <c r="F19" s="147"/>
      <c r="G19" s="147"/>
      <c r="H19" s="147"/>
      <c r="I19" s="147"/>
      <c r="J19" s="123"/>
    </row>
    <row r="20" spans="1:10" x14ac:dyDescent="0.2">
      <c r="A20" s="124">
        <v>0</v>
      </c>
      <c r="B20" s="144" t="s">
        <v>200</v>
      </c>
      <c r="C20" s="145" t="s">
        <v>221</v>
      </c>
      <c r="D20" s="146" t="s">
        <v>222</v>
      </c>
      <c r="E20" s="147"/>
      <c r="F20" s="147"/>
      <c r="G20" s="147"/>
      <c r="H20" s="147"/>
      <c r="I20" s="147"/>
      <c r="J20" s="123"/>
    </row>
    <row r="21" spans="1:10" x14ac:dyDescent="0.2">
      <c r="A21" s="124">
        <v>0</v>
      </c>
      <c r="B21" s="144" t="s">
        <v>200</v>
      </c>
      <c r="C21" s="145" t="s">
        <v>223</v>
      </c>
      <c r="D21" s="146" t="s">
        <v>219</v>
      </c>
      <c r="E21" s="147"/>
      <c r="F21" s="147"/>
      <c r="G21" s="147"/>
      <c r="H21" s="147"/>
      <c r="I21" s="147"/>
      <c r="J21" s="123"/>
    </row>
    <row r="22" spans="1:10" x14ac:dyDescent="0.2">
      <c r="A22" s="124">
        <v>1</v>
      </c>
      <c r="B22" s="134" t="s">
        <v>201</v>
      </c>
      <c r="C22" s="135" t="s">
        <v>225</v>
      </c>
      <c r="D22" s="136" t="s">
        <v>219</v>
      </c>
      <c r="E22" s="137">
        <f>E24</f>
        <v>12417712</v>
      </c>
      <c r="F22" s="137">
        <f t="shared" ref="F22:I22" si="5">F24</f>
        <v>11131014</v>
      </c>
      <c r="G22" s="137">
        <f t="shared" si="5"/>
        <v>7696311</v>
      </c>
      <c r="H22" s="137">
        <f t="shared" si="5"/>
        <v>4665504</v>
      </c>
      <c r="I22" s="137">
        <f t="shared" si="5"/>
        <v>1574272</v>
      </c>
      <c r="J22" s="123"/>
    </row>
    <row r="23" spans="1:10" x14ac:dyDescent="0.2">
      <c r="A23" s="124">
        <v>0</v>
      </c>
      <c r="B23" s="134" t="s">
        <v>200</v>
      </c>
      <c r="C23" s="135" t="s">
        <v>221</v>
      </c>
      <c r="D23" s="136" t="s">
        <v>226</v>
      </c>
      <c r="E23" s="137">
        <v>282692</v>
      </c>
      <c r="F23" s="137">
        <v>222620</v>
      </c>
      <c r="G23" s="137">
        <v>159015</v>
      </c>
      <c r="H23" s="137">
        <v>95409</v>
      </c>
      <c r="I23" s="137">
        <v>31803</v>
      </c>
      <c r="J23" s="123"/>
    </row>
    <row r="24" spans="1:10" x14ac:dyDescent="0.2">
      <c r="A24" s="124">
        <v>0</v>
      </c>
      <c r="B24" s="134" t="s">
        <v>200</v>
      </c>
      <c r="C24" s="135" t="s">
        <v>223</v>
      </c>
      <c r="D24" s="136" t="s">
        <v>219</v>
      </c>
      <c r="E24" s="137">
        <v>12417712</v>
      </c>
      <c r="F24" s="137">
        <v>11131014</v>
      </c>
      <c r="G24" s="137">
        <v>7696311</v>
      </c>
      <c r="H24" s="137">
        <v>4665504</v>
      </c>
      <c r="I24" s="137">
        <v>1574272</v>
      </c>
      <c r="J24" s="123"/>
    </row>
    <row r="25" spans="1:10" ht="25.5" x14ac:dyDescent="0.2">
      <c r="A25" s="124">
        <v>2</v>
      </c>
      <c r="B25" s="144" t="s">
        <v>201</v>
      </c>
      <c r="C25" s="145" t="s">
        <v>227</v>
      </c>
      <c r="D25" s="146" t="s">
        <v>219</v>
      </c>
      <c r="E25" s="147">
        <f>E27</f>
        <v>12417712</v>
      </c>
      <c r="F25" s="147">
        <f t="shared" ref="F25" si="6">F27</f>
        <v>11131014</v>
      </c>
      <c r="G25" s="147">
        <v>7696311</v>
      </c>
      <c r="H25" s="147">
        <v>4665504</v>
      </c>
      <c r="I25" s="147">
        <v>1574272</v>
      </c>
      <c r="J25" s="123"/>
    </row>
    <row r="26" spans="1:10" x14ac:dyDescent="0.2">
      <c r="A26" s="124">
        <v>0</v>
      </c>
      <c r="B26" s="144" t="s">
        <v>200</v>
      </c>
      <c r="C26" s="145" t="s">
        <v>221</v>
      </c>
      <c r="D26" s="146" t="s">
        <v>226</v>
      </c>
      <c r="E26" s="147">
        <v>282692</v>
      </c>
      <c r="F26" s="147">
        <v>222620</v>
      </c>
      <c r="G26" s="147">
        <v>159015</v>
      </c>
      <c r="H26" s="147">
        <v>95409</v>
      </c>
      <c r="I26" s="147">
        <v>31803</v>
      </c>
      <c r="J26" s="123"/>
    </row>
    <row r="27" spans="1:10" x14ac:dyDescent="0.2">
      <c r="A27" s="124">
        <v>0</v>
      </c>
      <c r="B27" s="144" t="s">
        <v>200</v>
      </c>
      <c r="C27" s="145" t="s">
        <v>223</v>
      </c>
      <c r="D27" s="146" t="s">
        <v>219</v>
      </c>
      <c r="E27" s="147">
        <v>12417712</v>
      </c>
      <c r="F27" s="147">
        <v>11131014</v>
      </c>
      <c r="G27" s="147">
        <v>7696311</v>
      </c>
      <c r="H27" s="147">
        <v>4665504</v>
      </c>
      <c r="I27" s="147">
        <v>1574272</v>
      </c>
      <c r="J27" s="123"/>
    </row>
    <row r="28" spans="1:10" x14ac:dyDescent="0.2">
      <c r="A28" s="124">
        <v>1</v>
      </c>
      <c r="B28" s="148" t="s">
        <v>200</v>
      </c>
      <c r="C28" s="149" t="s">
        <v>228</v>
      </c>
      <c r="D28" s="150" t="s">
        <v>219</v>
      </c>
      <c r="E28" s="151">
        <f>E22+E14</f>
        <v>12417712</v>
      </c>
      <c r="F28" s="151">
        <f t="shared" ref="F28:I28" si="7">F22+F14</f>
        <v>11131014</v>
      </c>
      <c r="G28" s="151">
        <f t="shared" si="7"/>
        <v>7696311</v>
      </c>
      <c r="H28" s="151">
        <f t="shared" si="7"/>
        <v>4665504</v>
      </c>
      <c r="I28" s="151">
        <f t="shared" si="7"/>
        <v>1574272</v>
      </c>
      <c r="J28" s="123"/>
    </row>
    <row r="29" spans="1:10" ht="38.25" x14ac:dyDescent="0.2">
      <c r="A29" s="124">
        <v>1</v>
      </c>
      <c r="B29" s="152"/>
      <c r="C29" s="153" t="s">
        <v>229</v>
      </c>
      <c r="D29" s="154" t="s">
        <v>219</v>
      </c>
      <c r="E29" s="155">
        <f>E25+E18</f>
        <v>12417712</v>
      </c>
      <c r="F29" s="155">
        <f t="shared" ref="F29:I29" si="8">F25+F18</f>
        <v>11131014</v>
      </c>
      <c r="G29" s="155">
        <f t="shared" si="8"/>
        <v>7696311</v>
      </c>
      <c r="H29" s="155">
        <f t="shared" si="8"/>
        <v>4665504</v>
      </c>
      <c r="I29" s="155">
        <f t="shared" si="8"/>
        <v>1574272</v>
      </c>
      <c r="J29" s="123"/>
    </row>
    <row r="30" spans="1:10" x14ac:dyDescent="0.2">
      <c r="B30" s="126"/>
      <c r="C30" s="127"/>
      <c r="D30" s="126"/>
      <c r="E30" s="128"/>
      <c r="F30" s="128"/>
      <c r="G30" s="128"/>
      <c r="H30" s="128"/>
      <c r="I30" s="128"/>
    </row>
    <row r="31" spans="1:10" x14ac:dyDescent="0.2">
      <c r="B31" s="126"/>
      <c r="C31" s="127" t="s">
        <v>341</v>
      </c>
      <c r="D31" s="126"/>
      <c r="E31" s="126"/>
      <c r="F31" s="126"/>
      <c r="G31" s="126" t="s">
        <v>342</v>
      </c>
      <c r="H31" s="126"/>
      <c r="I31" s="126"/>
    </row>
    <row r="32" spans="1:10" x14ac:dyDescent="0.2">
      <c r="B32" s="126"/>
      <c r="C32" s="127"/>
      <c r="D32" s="126"/>
      <c r="E32" s="128"/>
      <c r="F32" s="128"/>
      <c r="G32" s="128"/>
      <c r="H32" s="128"/>
      <c r="I32" s="128"/>
    </row>
    <row r="33" spans="2:9" x14ac:dyDescent="0.2">
      <c r="B33" s="127"/>
      <c r="C33" s="127" t="s">
        <v>340</v>
      </c>
      <c r="D33" s="138"/>
      <c r="E33" s="125"/>
      <c r="F33" s="128"/>
      <c r="G33" s="126" t="s">
        <v>344</v>
      </c>
      <c r="H33" s="126"/>
      <c r="I33" s="128"/>
    </row>
    <row r="34" spans="2:9" x14ac:dyDescent="0.2">
      <c r="B34" s="127"/>
      <c r="C34" s="127"/>
      <c r="D34" s="138"/>
      <c r="E34" s="139"/>
      <c r="F34" s="128"/>
      <c r="G34" s="225"/>
      <c r="H34" s="225"/>
      <c r="I34" s="128"/>
    </row>
  </sheetData>
  <mergeCells count="6">
    <mergeCell ref="B13:I13"/>
    <mergeCell ref="G34:H34"/>
    <mergeCell ref="B6:I6"/>
    <mergeCell ref="B10:B11"/>
    <mergeCell ref="C10:C11"/>
    <mergeCell ref="D10:D11"/>
  </mergeCells>
  <conditionalFormatting sqref="B31:B32 B35:B36">
    <cfRule type="expression" dxfId="121" priority="5" stopIfTrue="1">
      <formula>A31=1</formula>
    </cfRule>
    <cfRule type="expression" dxfId="120" priority="6" stopIfTrue="1">
      <formula>A31=2</formula>
    </cfRule>
  </conditionalFormatting>
  <conditionalFormatting sqref="B33:C34">
    <cfRule type="expression" dxfId="119" priority="3" stopIfTrue="1">
      <formula>XFD33=1</formula>
    </cfRule>
    <cfRule type="expression" dxfId="118" priority="4" stopIfTrue="1">
      <formula>XFD33=2</formula>
    </cfRule>
  </conditionalFormatting>
  <conditionalFormatting sqref="C31:C32 C35:C36">
    <cfRule type="expression" dxfId="117" priority="7" stopIfTrue="1">
      <formula>A31=1</formula>
    </cfRule>
    <cfRule type="expression" dxfId="116" priority="8" stopIfTrue="1">
      <formula>A31=2</formula>
    </cfRule>
  </conditionalFormatting>
  <conditionalFormatting sqref="D31:D36">
    <cfRule type="expression" dxfId="115" priority="9" stopIfTrue="1">
      <formula>A31=1</formula>
    </cfRule>
    <cfRule type="expression" dxfId="114" priority="10" stopIfTrue="1">
      <formula>A31=2</formula>
    </cfRule>
  </conditionalFormatting>
  <conditionalFormatting sqref="E31:E36">
    <cfRule type="expression" dxfId="113" priority="11" stopIfTrue="1">
      <formula>A31=1</formula>
    </cfRule>
    <cfRule type="expression" dxfId="112" priority="12" stopIfTrue="1">
      <formula>A31=2</formula>
    </cfRule>
  </conditionalFormatting>
  <conditionalFormatting sqref="F31:F36">
    <cfRule type="expression" dxfId="111" priority="13" stopIfTrue="1">
      <formula>A31=1</formula>
    </cfRule>
    <cfRule type="expression" dxfId="110" priority="14" stopIfTrue="1">
      <formula>A31=2</formula>
    </cfRule>
  </conditionalFormatting>
  <conditionalFormatting sqref="G31:G32 G34:G36">
    <cfRule type="expression" dxfId="109" priority="15" stopIfTrue="1">
      <formula>A31=1</formula>
    </cfRule>
    <cfRule type="expression" dxfId="108" priority="16" stopIfTrue="1">
      <formula>A31=2</formula>
    </cfRule>
  </conditionalFormatting>
  <conditionalFormatting sqref="G33:H33">
    <cfRule type="expression" dxfId="107" priority="1" stopIfTrue="1">
      <formula>A33=1</formula>
    </cfRule>
    <cfRule type="expression" dxfId="106" priority="2" stopIfTrue="1">
      <formula>A33=2</formula>
    </cfRule>
  </conditionalFormatting>
  <conditionalFormatting sqref="H31:H32 H34:H36">
    <cfRule type="expression" dxfId="105" priority="17" stopIfTrue="1">
      <formula>A31=1</formula>
    </cfRule>
    <cfRule type="expression" dxfId="104" priority="18" stopIfTrue="1">
      <formula>A31=2</formula>
    </cfRule>
  </conditionalFormatting>
  <conditionalFormatting sqref="I31:I36">
    <cfRule type="expression" dxfId="103" priority="19" stopIfTrue="1">
      <formula>A31=1</formula>
    </cfRule>
    <cfRule type="expression" dxfId="102" priority="20" stopIfTrue="1">
      <formula>A31=2</formula>
    </cfRule>
  </conditionalFormatting>
  <pageMargins left="0.39370078740157483" right="0.39370078740157483" top="0.43307086614173229" bottom="0.42" header="0.31496062992125984" footer="0.25"/>
  <pageSetup paperSize="9" scale="97" fitToHeight="50" orientation="landscape" r:id="rId1"/>
  <headerFooter alignWithMargins="0">
    <oddFooter>&amp;CСторінка &amp;P із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7"/>
  <sheetViews>
    <sheetView view="pageBreakPreview" topLeftCell="B29" zoomScale="130" zoomScaleNormal="100" zoomScaleSheetLayoutView="130" workbookViewId="0">
      <selection activeCell="H41" sqref="H41"/>
    </sheetView>
  </sheetViews>
  <sheetFormatPr defaultRowHeight="12.75" x14ac:dyDescent="0.2"/>
  <cols>
    <col min="1" max="1" width="0" style="116" hidden="1" customWidth="1"/>
    <col min="2" max="2" width="10.7109375" style="117" customWidth="1"/>
    <col min="3" max="3" width="50.7109375" style="118" customWidth="1"/>
    <col min="4" max="4" width="10.42578125" style="117" customWidth="1"/>
    <col min="5" max="9" width="17.42578125" style="119" customWidth="1"/>
    <col min="10" max="257" width="9.140625" style="116"/>
    <col min="258" max="258" width="5.7109375" style="116" customWidth="1"/>
    <col min="259" max="259" width="50.7109375" style="116" customWidth="1"/>
    <col min="260" max="260" width="10.42578125" style="116" customWidth="1"/>
    <col min="261" max="265" width="17.42578125" style="116" customWidth="1"/>
    <col min="266" max="513" width="9.140625" style="116"/>
    <col min="514" max="514" width="5.7109375" style="116" customWidth="1"/>
    <col min="515" max="515" width="50.7109375" style="116" customWidth="1"/>
    <col min="516" max="516" width="10.42578125" style="116" customWidth="1"/>
    <col min="517" max="521" width="17.42578125" style="116" customWidth="1"/>
    <col min="522" max="769" width="9.140625" style="116"/>
    <col min="770" max="770" width="5.7109375" style="116" customWidth="1"/>
    <col min="771" max="771" width="50.7109375" style="116" customWidth="1"/>
    <col min="772" max="772" width="10.42578125" style="116" customWidth="1"/>
    <col min="773" max="777" width="17.42578125" style="116" customWidth="1"/>
    <col min="778" max="1025" width="9.140625" style="116"/>
    <col min="1026" max="1026" width="5.7109375" style="116" customWidth="1"/>
    <col min="1027" max="1027" width="50.7109375" style="116" customWidth="1"/>
    <col min="1028" max="1028" width="10.42578125" style="116" customWidth="1"/>
    <col min="1029" max="1033" width="17.42578125" style="116" customWidth="1"/>
    <col min="1034" max="1281" width="9.140625" style="116"/>
    <col min="1282" max="1282" width="5.7109375" style="116" customWidth="1"/>
    <col min="1283" max="1283" width="50.7109375" style="116" customWidth="1"/>
    <col min="1284" max="1284" width="10.42578125" style="116" customWidth="1"/>
    <col min="1285" max="1289" width="17.42578125" style="116" customWidth="1"/>
    <col min="1290" max="1537" width="9.140625" style="116"/>
    <col min="1538" max="1538" width="5.7109375" style="116" customWidth="1"/>
    <col min="1539" max="1539" width="50.7109375" style="116" customWidth="1"/>
    <col min="1540" max="1540" width="10.42578125" style="116" customWidth="1"/>
    <col min="1541" max="1545" width="17.42578125" style="116" customWidth="1"/>
    <col min="1546" max="1793" width="9.140625" style="116"/>
    <col min="1794" max="1794" width="5.7109375" style="116" customWidth="1"/>
    <col min="1795" max="1795" width="50.7109375" style="116" customWidth="1"/>
    <col min="1796" max="1796" width="10.42578125" style="116" customWidth="1"/>
    <col min="1797" max="1801" width="17.42578125" style="116" customWidth="1"/>
    <col min="1802" max="2049" width="9.140625" style="116"/>
    <col min="2050" max="2050" width="5.7109375" style="116" customWidth="1"/>
    <col min="2051" max="2051" width="50.7109375" style="116" customWidth="1"/>
    <col min="2052" max="2052" width="10.42578125" style="116" customWidth="1"/>
    <col min="2053" max="2057" width="17.42578125" style="116" customWidth="1"/>
    <col min="2058" max="2305" width="9.140625" style="116"/>
    <col min="2306" max="2306" width="5.7109375" style="116" customWidth="1"/>
    <col min="2307" max="2307" width="50.7109375" style="116" customWidth="1"/>
    <col min="2308" max="2308" width="10.42578125" style="116" customWidth="1"/>
    <col min="2309" max="2313" width="17.42578125" style="116" customWidth="1"/>
    <col min="2314" max="2561" width="9.140625" style="116"/>
    <col min="2562" max="2562" width="5.7109375" style="116" customWidth="1"/>
    <col min="2563" max="2563" width="50.7109375" style="116" customWidth="1"/>
    <col min="2564" max="2564" width="10.42578125" style="116" customWidth="1"/>
    <col min="2565" max="2569" width="17.42578125" style="116" customWidth="1"/>
    <col min="2570" max="2817" width="9.140625" style="116"/>
    <col min="2818" max="2818" width="5.7109375" style="116" customWidth="1"/>
    <col min="2819" max="2819" width="50.7109375" style="116" customWidth="1"/>
    <col min="2820" max="2820" width="10.42578125" style="116" customWidth="1"/>
    <col min="2821" max="2825" width="17.42578125" style="116" customWidth="1"/>
    <col min="2826" max="3073" width="9.140625" style="116"/>
    <col min="3074" max="3074" width="5.7109375" style="116" customWidth="1"/>
    <col min="3075" max="3075" width="50.7109375" style="116" customWidth="1"/>
    <col min="3076" max="3076" width="10.42578125" style="116" customWidth="1"/>
    <col min="3077" max="3081" width="17.42578125" style="116" customWidth="1"/>
    <col min="3082" max="3329" width="9.140625" style="116"/>
    <col min="3330" max="3330" width="5.7109375" style="116" customWidth="1"/>
    <col min="3331" max="3331" width="50.7109375" style="116" customWidth="1"/>
    <col min="3332" max="3332" width="10.42578125" style="116" customWidth="1"/>
    <col min="3333" max="3337" width="17.42578125" style="116" customWidth="1"/>
    <col min="3338" max="3585" width="9.140625" style="116"/>
    <col min="3586" max="3586" width="5.7109375" style="116" customWidth="1"/>
    <col min="3587" max="3587" width="50.7109375" style="116" customWidth="1"/>
    <col min="3588" max="3588" width="10.42578125" style="116" customWidth="1"/>
    <col min="3589" max="3593" width="17.42578125" style="116" customWidth="1"/>
    <col min="3594" max="3841" width="9.140625" style="116"/>
    <col min="3842" max="3842" width="5.7109375" style="116" customWidth="1"/>
    <col min="3843" max="3843" width="50.7109375" style="116" customWidth="1"/>
    <col min="3844" max="3844" width="10.42578125" style="116" customWidth="1"/>
    <col min="3845" max="3849" width="17.42578125" style="116" customWidth="1"/>
    <col min="3850" max="4097" width="9.140625" style="116"/>
    <col min="4098" max="4098" width="5.7109375" style="116" customWidth="1"/>
    <col min="4099" max="4099" width="50.7109375" style="116" customWidth="1"/>
    <col min="4100" max="4100" width="10.42578125" style="116" customWidth="1"/>
    <col min="4101" max="4105" width="17.42578125" style="116" customWidth="1"/>
    <col min="4106" max="4353" width="9.140625" style="116"/>
    <col min="4354" max="4354" width="5.7109375" style="116" customWidth="1"/>
    <col min="4355" max="4355" width="50.7109375" style="116" customWidth="1"/>
    <col min="4356" max="4356" width="10.42578125" style="116" customWidth="1"/>
    <col min="4357" max="4361" width="17.42578125" style="116" customWidth="1"/>
    <col min="4362" max="4609" width="9.140625" style="116"/>
    <col min="4610" max="4610" width="5.7109375" style="116" customWidth="1"/>
    <col min="4611" max="4611" width="50.7109375" style="116" customWidth="1"/>
    <col min="4612" max="4612" width="10.42578125" style="116" customWidth="1"/>
    <col min="4613" max="4617" width="17.42578125" style="116" customWidth="1"/>
    <col min="4618" max="4865" width="9.140625" style="116"/>
    <col min="4866" max="4866" width="5.7109375" style="116" customWidth="1"/>
    <col min="4867" max="4867" width="50.7109375" style="116" customWidth="1"/>
    <col min="4868" max="4868" width="10.42578125" style="116" customWidth="1"/>
    <col min="4869" max="4873" width="17.42578125" style="116" customWidth="1"/>
    <col min="4874" max="5121" width="9.140625" style="116"/>
    <col min="5122" max="5122" width="5.7109375" style="116" customWidth="1"/>
    <col min="5123" max="5123" width="50.7109375" style="116" customWidth="1"/>
    <col min="5124" max="5124" width="10.42578125" style="116" customWidth="1"/>
    <col min="5125" max="5129" width="17.42578125" style="116" customWidth="1"/>
    <col min="5130" max="5377" width="9.140625" style="116"/>
    <col min="5378" max="5378" width="5.7109375" style="116" customWidth="1"/>
    <col min="5379" max="5379" width="50.7109375" style="116" customWidth="1"/>
    <col min="5380" max="5380" width="10.42578125" style="116" customWidth="1"/>
    <col min="5381" max="5385" width="17.42578125" style="116" customWidth="1"/>
    <col min="5386" max="5633" width="9.140625" style="116"/>
    <col min="5634" max="5634" width="5.7109375" style="116" customWidth="1"/>
    <col min="5635" max="5635" width="50.7109375" style="116" customWidth="1"/>
    <col min="5636" max="5636" width="10.42578125" style="116" customWidth="1"/>
    <col min="5637" max="5641" width="17.42578125" style="116" customWidth="1"/>
    <col min="5642" max="5889" width="9.140625" style="116"/>
    <col min="5890" max="5890" width="5.7109375" style="116" customWidth="1"/>
    <col min="5891" max="5891" width="50.7109375" style="116" customWidth="1"/>
    <col min="5892" max="5892" width="10.42578125" style="116" customWidth="1"/>
    <col min="5893" max="5897" width="17.42578125" style="116" customWidth="1"/>
    <col min="5898" max="6145" width="9.140625" style="116"/>
    <col min="6146" max="6146" width="5.7109375" style="116" customWidth="1"/>
    <col min="6147" max="6147" width="50.7109375" style="116" customWidth="1"/>
    <col min="6148" max="6148" width="10.42578125" style="116" customWidth="1"/>
    <col min="6149" max="6153" width="17.42578125" style="116" customWidth="1"/>
    <col min="6154" max="6401" width="9.140625" style="116"/>
    <col min="6402" max="6402" width="5.7109375" style="116" customWidth="1"/>
    <col min="6403" max="6403" width="50.7109375" style="116" customWidth="1"/>
    <col min="6404" max="6404" width="10.42578125" style="116" customWidth="1"/>
    <col min="6405" max="6409" width="17.42578125" style="116" customWidth="1"/>
    <col min="6410" max="6657" width="9.140625" style="116"/>
    <col min="6658" max="6658" width="5.7109375" style="116" customWidth="1"/>
    <col min="6659" max="6659" width="50.7109375" style="116" customWidth="1"/>
    <col min="6660" max="6660" width="10.42578125" style="116" customWidth="1"/>
    <col min="6661" max="6665" width="17.42578125" style="116" customWidth="1"/>
    <col min="6666" max="6913" width="9.140625" style="116"/>
    <col min="6914" max="6914" width="5.7109375" style="116" customWidth="1"/>
    <col min="6915" max="6915" width="50.7109375" style="116" customWidth="1"/>
    <col min="6916" max="6916" width="10.42578125" style="116" customWidth="1"/>
    <col min="6917" max="6921" width="17.42578125" style="116" customWidth="1"/>
    <col min="6922" max="7169" width="9.140625" style="116"/>
    <col min="7170" max="7170" width="5.7109375" style="116" customWidth="1"/>
    <col min="7171" max="7171" width="50.7109375" style="116" customWidth="1"/>
    <col min="7172" max="7172" width="10.42578125" style="116" customWidth="1"/>
    <col min="7173" max="7177" width="17.42578125" style="116" customWidth="1"/>
    <col min="7178" max="7425" width="9.140625" style="116"/>
    <col min="7426" max="7426" width="5.7109375" style="116" customWidth="1"/>
    <col min="7427" max="7427" width="50.7109375" style="116" customWidth="1"/>
    <col min="7428" max="7428" width="10.42578125" style="116" customWidth="1"/>
    <col min="7429" max="7433" width="17.42578125" style="116" customWidth="1"/>
    <col min="7434" max="7681" width="9.140625" style="116"/>
    <col min="7682" max="7682" width="5.7109375" style="116" customWidth="1"/>
    <col min="7683" max="7683" width="50.7109375" style="116" customWidth="1"/>
    <col min="7684" max="7684" width="10.42578125" style="116" customWidth="1"/>
    <col min="7685" max="7689" width="17.42578125" style="116" customWidth="1"/>
    <col min="7690" max="7937" width="9.140625" style="116"/>
    <col min="7938" max="7938" width="5.7109375" style="116" customWidth="1"/>
    <col min="7939" max="7939" width="50.7109375" style="116" customWidth="1"/>
    <col min="7940" max="7940" width="10.42578125" style="116" customWidth="1"/>
    <col min="7941" max="7945" width="17.42578125" style="116" customWidth="1"/>
    <col min="7946" max="8193" width="9.140625" style="116"/>
    <col min="8194" max="8194" width="5.7109375" style="116" customWidth="1"/>
    <col min="8195" max="8195" width="50.7109375" style="116" customWidth="1"/>
    <col min="8196" max="8196" width="10.42578125" style="116" customWidth="1"/>
    <col min="8197" max="8201" width="17.42578125" style="116" customWidth="1"/>
    <col min="8202" max="8449" width="9.140625" style="116"/>
    <col min="8450" max="8450" width="5.7109375" style="116" customWidth="1"/>
    <col min="8451" max="8451" width="50.7109375" style="116" customWidth="1"/>
    <col min="8452" max="8452" width="10.42578125" style="116" customWidth="1"/>
    <col min="8453" max="8457" width="17.42578125" style="116" customWidth="1"/>
    <col min="8458" max="8705" width="9.140625" style="116"/>
    <col min="8706" max="8706" width="5.7109375" style="116" customWidth="1"/>
    <col min="8707" max="8707" width="50.7109375" style="116" customWidth="1"/>
    <col min="8708" max="8708" width="10.42578125" style="116" customWidth="1"/>
    <col min="8709" max="8713" width="17.42578125" style="116" customWidth="1"/>
    <col min="8714" max="8961" width="9.140625" style="116"/>
    <col min="8962" max="8962" width="5.7109375" style="116" customWidth="1"/>
    <col min="8963" max="8963" width="50.7109375" style="116" customWidth="1"/>
    <col min="8964" max="8964" width="10.42578125" style="116" customWidth="1"/>
    <col min="8965" max="8969" width="17.42578125" style="116" customWidth="1"/>
    <col min="8970" max="9217" width="9.140625" style="116"/>
    <col min="9218" max="9218" width="5.7109375" style="116" customWidth="1"/>
    <col min="9219" max="9219" width="50.7109375" style="116" customWidth="1"/>
    <col min="9220" max="9220" width="10.42578125" style="116" customWidth="1"/>
    <col min="9221" max="9225" width="17.42578125" style="116" customWidth="1"/>
    <col min="9226" max="9473" width="9.140625" style="116"/>
    <col min="9474" max="9474" width="5.7109375" style="116" customWidth="1"/>
    <col min="9475" max="9475" width="50.7109375" style="116" customWidth="1"/>
    <col min="9476" max="9476" width="10.42578125" style="116" customWidth="1"/>
    <col min="9477" max="9481" width="17.42578125" style="116" customWidth="1"/>
    <col min="9482" max="9729" width="9.140625" style="116"/>
    <col min="9730" max="9730" width="5.7109375" style="116" customWidth="1"/>
    <col min="9731" max="9731" width="50.7109375" style="116" customWidth="1"/>
    <col min="9732" max="9732" width="10.42578125" style="116" customWidth="1"/>
    <col min="9733" max="9737" width="17.42578125" style="116" customWidth="1"/>
    <col min="9738" max="9985" width="9.140625" style="116"/>
    <col min="9986" max="9986" width="5.7109375" style="116" customWidth="1"/>
    <col min="9987" max="9987" width="50.7109375" style="116" customWidth="1"/>
    <col min="9988" max="9988" width="10.42578125" style="116" customWidth="1"/>
    <col min="9989" max="9993" width="17.42578125" style="116" customWidth="1"/>
    <col min="9994" max="10241" width="9.140625" style="116"/>
    <col min="10242" max="10242" width="5.7109375" style="116" customWidth="1"/>
    <col min="10243" max="10243" width="50.7109375" style="116" customWidth="1"/>
    <col min="10244" max="10244" width="10.42578125" style="116" customWidth="1"/>
    <col min="10245" max="10249" width="17.42578125" style="116" customWidth="1"/>
    <col min="10250" max="10497" width="9.140625" style="116"/>
    <col min="10498" max="10498" width="5.7109375" style="116" customWidth="1"/>
    <col min="10499" max="10499" width="50.7109375" style="116" customWidth="1"/>
    <col min="10500" max="10500" width="10.42578125" style="116" customWidth="1"/>
    <col min="10501" max="10505" width="17.42578125" style="116" customWidth="1"/>
    <col min="10506" max="10753" width="9.140625" style="116"/>
    <col min="10754" max="10754" width="5.7109375" style="116" customWidth="1"/>
    <col min="10755" max="10755" width="50.7109375" style="116" customWidth="1"/>
    <col min="10756" max="10756" width="10.42578125" style="116" customWidth="1"/>
    <col min="10757" max="10761" width="17.42578125" style="116" customWidth="1"/>
    <col min="10762" max="11009" width="9.140625" style="116"/>
    <col min="11010" max="11010" width="5.7109375" style="116" customWidth="1"/>
    <col min="11011" max="11011" width="50.7109375" style="116" customWidth="1"/>
    <col min="11012" max="11012" width="10.42578125" style="116" customWidth="1"/>
    <col min="11013" max="11017" width="17.42578125" style="116" customWidth="1"/>
    <col min="11018" max="11265" width="9.140625" style="116"/>
    <col min="11266" max="11266" width="5.7109375" style="116" customWidth="1"/>
    <col min="11267" max="11267" width="50.7109375" style="116" customWidth="1"/>
    <col min="11268" max="11268" width="10.42578125" style="116" customWidth="1"/>
    <col min="11269" max="11273" width="17.42578125" style="116" customWidth="1"/>
    <col min="11274" max="11521" width="9.140625" style="116"/>
    <col min="11522" max="11522" width="5.7109375" style="116" customWidth="1"/>
    <col min="11523" max="11523" width="50.7109375" style="116" customWidth="1"/>
    <col min="11524" max="11524" width="10.42578125" style="116" customWidth="1"/>
    <col min="11525" max="11529" width="17.42578125" style="116" customWidth="1"/>
    <col min="11530" max="11777" width="9.140625" style="116"/>
    <col min="11778" max="11778" width="5.7109375" style="116" customWidth="1"/>
    <col min="11779" max="11779" width="50.7109375" style="116" customWidth="1"/>
    <col min="11780" max="11780" width="10.42578125" style="116" customWidth="1"/>
    <col min="11781" max="11785" width="17.42578125" style="116" customWidth="1"/>
    <col min="11786" max="12033" width="9.140625" style="116"/>
    <col min="12034" max="12034" width="5.7109375" style="116" customWidth="1"/>
    <col min="12035" max="12035" width="50.7109375" style="116" customWidth="1"/>
    <col min="12036" max="12036" width="10.42578125" style="116" customWidth="1"/>
    <col min="12037" max="12041" width="17.42578125" style="116" customWidth="1"/>
    <col min="12042" max="12289" width="9.140625" style="116"/>
    <col min="12290" max="12290" width="5.7109375" style="116" customWidth="1"/>
    <col min="12291" max="12291" width="50.7109375" style="116" customWidth="1"/>
    <col min="12292" max="12292" width="10.42578125" style="116" customWidth="1"/>
    <col min="12293" max="12297" width="17.42578125" style="116" customWidth="1"/>
    <col min="12298" max="12545" width="9.140625" style="116"/>
    <col min="12546" max="12546" width="5.7109375" style="116" customWidth="1"/>
    <col min="12547" max="12547" width="50.7109375" style="116" customWidth="1"/>
    <col min="12548" max="12548" width="10.42578125" style="116" customWidth="1"/>
    <col min="12549" max="12553" width="17.42578125" style="116" customWidth="1"/>
    <col min="12554" max="12801" width="9.140625" style="116"/>
    <col min="12802" max="12802" width="5.7109375" style="116" customWidth="1"/>
    <col min="12803" max="12803" width="50.7109375" style="116" customWidth="1"/>
    <col min="12804" max="12804" width="10.42578125" style="116" customWidth="1"/>
    <col min="12805" max="12809" width="17.42578125" style="116" customWidth="1"/>
    <col min="12810" max="13057" width="9.140625" style="116"/>
    <col min="13058" max="13058" width="5.7109375" style="116" customWidth="1"/>
    <col min="13059" max="13059" width="50.7109375" style="116" customWidth="1"/>
    <col min="13060" max="13060" width="10.42578125" style="116" customWidth="1"/>
    <col min="13061" max="13065" width="17.42578125" style="116" customWidth="1"/>
    <col min="13066" max="13313" width="9.140625" style="116"/>
    <col min="13314" max="13314" width="5.7109375" style="116" customWidth="1"/>
    <col min="13315" max="13315" width="50.7109375" style="116" customWidth="1"/>
    <col min="13316" max="13316" width="10.42578125" style="116" customWidth="1"/>
    <col min="13317" max="13321" width="17.42578125" style="116" customWidth="1"/>
    <col min="13322" max="13569" width="9.140625" style="116"/>
    <col min="13570" max="13570" width="5.7109375" style="116" customWidth="1"/>
    <col min="13571" max="13571" width="50.7109375" style="116" customWidth="1"/>
    <col min="13572" max="13572" width="10.42578125" style="116" customWidth="1"/>
    <col min="13573" max="13577" width="17.42578125" style="116" customWidth="1"/>
    <col min="13578" max="13825" width="9.140625" style="116"/>
    <col min="13826" max="13826" width="5.7109375" style="116" customWidth="1"/>
    <col min="13827" max="13827" width="50.7109375" style="116" customWidth="1"/>
    <col min="13828" max="13828" width="10.42578125" style="116" customWidth="1"/>
    <col min="13829" max="13833" width="17.42578125" style="116" customWidth="1"/>
    <col min="13834" max="14081" width="9.140625" style="116"/>
    <col min="14082" max="14082" width="5.7109375" style="116" customWidth="1"/>
    <col min="14083" max="14083" width="50.7109375" style="116" customWidth="1"/>
    <col min="14084" max="14084" width="10.42578125" style="116" customWidth="1"/>
    <col min="14085" max="14089" width="17.42578125" style="116" customWidth="1"/>
    <col min="14090" max="14337" width="9.140625" style="116"/>
    <col min="14338" max="14338" width="5.7109375" style="116" customWidth="1"/>
    <col min="14339" max="14339" width="50.7109375" style="116" customWidth="1"/>
    <col min="14340" max="14340" width="10.42578125" style="116" customWidth="1"/>
    <col min="14341" max="14345" width="17.42578125" style="116" customWidth="1"/>
    <col min="14346" max="14593" width="9.140625" style="116"/>
    <col min="14594" max="14594" width="5.7109375" style="116" customWidth="1"/>
    <col min="14595" max="14595" width="50.7109375" style="116" customWidth="1"/>
    <col min="14596" max="14596" width="10.42578125" style="116" customWidth="1"/>
    <col min="14597" max="14601" width="17.42578125" style="116" customWidth="1"/>
    <col min="14602" max="14849" width="9.140625" style="116"/>
    <col min="14850" max="14850" width="5.7109375" style="116" customWidth="1"/>
    <col min="14851" max="14851" width="50.7109375" style="116" customWidth="1"/>
    <col min="14852" max="14852" width="10.42578125" style="116" customWidth="1"/>
    <col min="14853" max="14857" width="17.42578125" style="116" customWidth="1"/>
    <col min="14858" max="15105" width="9.140625" style="116"/>
    <col min="15106" max="15106" width="5.7109375" style="116" customWidth="1"/>
    <col min="15107" max="15107" width="50.7109375" style="116" customWidth="1"/>
    <col min="15108" max="15108" width="10.42578125" style="116" customWidth="1"/>
    <col min="15109" max="15113" width="17.42578125" style="116" customWidth="1"/>
    <col min="15114" max="15361" width="9.140625" style="116"/>
    <col min="15362" max="15362" width="5.7109375" style="116" customWidth="1"/>
    <col min="15363" max="15363" width="50.7109375" style="116" customWidth="1"/>
    <col min="15364" max="15364" width="10.42578125" style="116" customWidth="1"/>
    <col min="15365" max="15369" width="17.42578125" style="116" customWidth="1"/>
    <col min="15370" max="15617" width="9.140625" style="116"/>
    <col min="15618" max="15618" width="5.7109375" style="116" customWidth="1"/>
    <col min="15619" max="15619" width="50.7109375" style="116" customWidth="1"/>
    <col min="15620" max="15620" width="10.42578125" style="116" customWidth="1"/>
    <col min="15621" max="15625" width="17.42578125" style="116" customWidth="1"/>
    <col min="15626" max="15873" width="9.140625" style="116"/>
    <col min="15874" max="15874" width="5.7109375" style="116" customWidth="1"/>
    <col min="15875" max="15875" width="50.7109375" style="116" customWidth="1"/>
    <col min="15876" max="15876" width="10.42578125" style="116" customWidth="1"/>
    <col min="15877" max="15881" width="17.42578125" style="116" customWidth="1"/>
    <col min="15882" max="16129" width="9.140625" style="116"/>
    <col min="16130" max="16130" width="5.7109375" style="116" customWidth="1"/>
    <col min="16131" max="16131" width="50.7109375" style="116" customWidth="1"/>
    <col min="16132" max="16132" width="10.42578125" style="116" customWidth="1"/>
    <col min="16133" max="16137" width="17.42578125" style="116" customWidth="1"/>
    <col min="16138" max="16384" width="9.140625" style="116"/>
  </cols>
  <sheetData>
    <row r="1" spans="1:10" ht="15.75" x14ac:dyDescent="0.2">
      <c r="B1" s="126"/>
      <c r="C1" s="127"/>
      <c r="D1" s="126"/>
      <c r="E1" s="128"/>
      <c r="F1" s="128"/>
      <c r="G1" s="79" t="s">
        <v>230</v>
      </c>
      <c r="H1" s="128"/>
      <c r="I1" s="128"/>
    </row>
    <row r="2" spans="1:10" ht="15.75" x14ac:dyDescent="0.2">
      <c r="B2" s="126"/>
      <c r="C2" s="127"/>
      <c r="D2" s="126"/>
      <c r="E2" s="128"/>
      <c r="F2" s="128"/>
      <c r="G2" s="79" t="s">
        <v>35</v>
      </c>
      <c r="H2" s="128"/>
      <c r="I2" s="128"/>
    </row>
    <row r="3" spans="1:10" ht="15.75" x14ac:dyDescent="0.2">
      <c r="B3" s="126"/>
      <c r="C3" s="127"/>
      <c r="D3" s="126"/>
      <c r="E3" s="128"/>
      <c r="F3" s="128"/>
      <c r="G3" s="79" t="s">
        <v>36</v>
      </c>
      <c r="H3" s="128"/>
      <c r="I3" s="128"/>
    </row>
    <row r="4" spans="1:10" ht="15.75" x14ac:dyDescent="0.2">
      <c r="B4" s="126"/>
      <c r="C4" s="127"/>
      <c r="D4" s="126"/>
      <c r="E4" s="128"/>
      <c r="F4" s="128"/>
      <c r="G4" s="79" t="s">
        <v>37</v>
      </c>
      <c r="H4" s="128"/>
      <c r="I4" s="128"/>
    </row>
    <row r="5" spans="1:10" x14ac:dyDescent="0.2">
      <c r="B5" s="126"/>
      <c r="C5" s="127"/>
      <c r="D5" s="126"/>
      <c r="E5" s="128"/>
      <c r="F5" s="128"/>
      <c r="G5" s="128"/>
      <c r="H5" s="128"/>
      <c r="I5" s="128"/>
    </row>
    <row r="6" spans="1:10" ht="15.75" x14ac:dyDescent="0.25">
      <c r="B6" s="226" t="s">
        <v>231</v>
      </c>
      <c r="C6" s="226"/>
      <c r="D6" s="226"/>
      <c r="E6" s="226"/>
      <c r="F6" s="226"/>
      <c r="G6" s="226"/>
      <c r="H6" s="226"/>
      <c r="I6" s="226"/>
    </row>
    <row r="7" spans="1:10" ht="20.25" customHeight="1" x14ac:dyDescent="0.25">
      <c r="B7" s="229" t="s">
        <v>310</v>
      </c>
      <c r="C7" s="229"/>
      <c r="D7" s="229"/>
      <c r="E7" s="229"/>
      <c r="F7" s="229"/>
      <c r="G7" s="229"/>
      <c r="H7" s="229"/>
      <c r="I7" s="229"/>
    </row>
    <row r="8" spans="1:10" x14ac:dyDescent="0.2">
      <c r="B8" s="129" t="s">
        <v>10</v>
      </c>
      <c r="C8" s="127"/>
      <c r="D8" s="126"/>
      <c r="E8" s="128"/>
      <c r="F8" s="128"/>
      <c r="G8" s="128"/>
      <c r="H8" s="128"/>
      <c r="I8" s="128"/>
    </row>
    <row r="9" spans="1:10" x14ac:dyDescent="0.2">
      <c r="B9" s="130" t="s">
        <v>1</v>
      </c>
      <c r="C9" s="127"/>
      <c r="D9" s="126"/>
      <c r="E9" s="128"/>
      <c r="F9" s="128"/>
      <c r="G9" s="128"/>
      <c r="H9" s="128"/>
      <c r="I9" s="128"/>
    </row>
    <row r="10" spans="1:10" x14ac:dyDescent="0.2">
      <c r="B10" s="126"/>
      <c r="C10" s="127"/>
      <c r="D10" s="126"/>
      <c r="E10" s="128"/>
      <c r="F10" s="128"/>
      <c r="G10" s="128"/>
      <c r="H10" s="128"/>
      <c r="I10" s="128"/>
    </row>
    <row r="11" spans="1:10" x14ac:dyDescent="0.2">
      <c r="B11" s="227" t="s">
        <v>232</v>
      </c>
      <c r="C11" s="227" t="s">
        <v>4</v>
      </c>
      <c r="D11" s="227" t="s">
        <v>216</v>
      </c>
      <c r="E11" s="140" t="s">
        <v>28</v>
      </c>
      <c r="F11" s="140" t="s">
        <v>29</v>
      </c>
      <c r="G11" s="140" t="s">
        <v>30</v>
      </c>
      <c r="H11" s="140" t="s">
        <v>31</v>
      </c>
      <c r="I11" s="140" t="s">
        <v>32</v>
      </c>
    </row>
    <row r="12" spans="1:10" x14ac:dyDescent="0.2">
      <c r="B12" s="228"/>
      <c r="C12" s="228"/>
      <c r="D12" s="228"/>
      <c r="E12" s="141" t="s">
        <v>5</v>
      </c>
      <c r="F12" s="141" t="s">
        <v>6</v>
      </c>
      <c r="G12" s="141" t="s">
        <v>7</v>
      </c>
      <c r="H12" s="141" t="s">
        <v>7</v>
      </c>
      <c r="I12" s="141" t="s">
        <v>7</v>
      </c>
    </row>
    <row r="13" spans="1:10" x14ac:dyDescent="0.2">
      <c r="B13" s="142">
        <v>1</v>
      </c>
      <c r="C13" s="143">
        <v>2</v>
      </c>
      <c r="D13" s="143">
        <v>3</v>
      </c>
      <c r="E13" s="143">
        <v>4</v>
      </c>
      <c r="F13" s="143">
        <v>5</v>
      </c>
      <c r="G13" s="143">
        <v>6</v>
      </c>
      <c r="H13" s="143">
        <v>7</v>
      </c>
      <c r="I13" s="143">
        <v>8</v>
      </c>
    </row>
    <row r="14" spans="1:10" x14ac:dyDescent="0.2">
      <c r="A14" s="122">
        <v>1</v>
      </c>
      <c r="B14" s="223" t="s">
        <v>233</v>
      </c>
      <c r="C14" s="223"/>
      <c r="D14" s="223"/>
      <c r="E14" s="223"/>
      <c r="F14" s="223"/>
      <c r="G14" s="223"/>
      <c r="H14" s="223"/>
      <c r="I14" s="224"/>
      <c r="J14" s="123"/>
    </row>
    <row r="15" spans="1:10" x14ac:dyDescent="0.2">
      <c r="A15" s="124">
        <v>1</v>
      </c>
      <c r="B15" s="134" t="s">
        <v>44</v>
      </c>
      <c r="C15" s="135" t="s">
        <v>234</v>
      </c>
      <c r="D15" s="136" t="s">
        <v>219</v>
      </c>
      <c r="E15" s="137">
        <f>E16+E18</f>
        <v>0</v>
      </c>
      <c r="F15" s="137">
        <f t="shared" ref="F15:I15" si="0">F16+F18</f>
        <v>0</v>
      </c>
      <c r="G15" s="137">
        <f t="shared" si="0"/>
        <v>0</v>
      </c>
      <c r="H15" s="137">
        <f t="shared" si="0"/>
        <v>0</v>
      </c>
      <c r="I15" s="137">
        <f t="shared" si="0"/>
        <v>0</v>
      </c>
      <c r="J15" s="123"/>
    </row>
    <row r="16" spans="1:10" x14ac:dyDescent="0.2">
      <c r="A16" s="124">
        <v>0</v>
      </c>
      <c r="B16" s="134" t="s">
        <v>200</v>
      </c>
      <c r="C16" s="135" t="s">
        <v>220</v>
      </c>
      <c r="D16" s="136" t="s">
        <v>219</v>
      </c>
      <c r="E16" s="137"/>
      <c r="F16" s="137"/>
      <c r="G16" s="137"/>
      <c r="H16" s="137"/>
      <c r="I16" s="137"/>
      <c r="J16" s="123"/>
    </row>
    <row r="17" spans="1:10" x14ac:dyDescent="0.2">
      <c r="A17" s="124">
        <v>0</v>
      </c>
      <c r="B17" s="134" t="s">
        <v>200</v>
      </c>
      <c r="C17" s="135" t="s">
        <v>221</v>
      </c>
      <c r="D17" s="136" t="s">
        <v>222</v>
      </c>
      <c r="E17" s="137"/>
      <c r="F17" s="137"/>
      <c r="G17" s="137"/>
      <c r="H17" s="137"/>
      <c r="I17" s="137"/>
      <c r="J17" s="123"/>
    </row>
    <row r="18" spans="1:10" x14ac:dyDescent="0.2">
      <c r="A18" s="124">
        <v>0</v>
      </c>
      <c r="B18" s="134" t="s">
        <v>200</v>
      </c>
      <c r="C18" s="135" t="s">
        <v>235</v>
      </c>
      <c r="D18" s="136" t="s">
        <v>219</v>
      </c>
      <c r="E18" s="137"/>
      <c r="F18" s="137"/>
      <c r="G18" s="137"/>
      <c r="H18" s="137"/>
      <c r="I18" s="137"/>
      <c r="J18" s="123"/>
    </row>
    <row r="19" spans="1:10" x14ac:dyDescent="0.2">
      <c r="A19" s="124">
        <v>1</v>
      </c>
      <c r="B19" s="134" t="s">
        <v>45</v>
      </c>
      <c r="C19" s="135" t="s">
        <v>236</v>
      </c>
      <c r="D19" s="136" t="s">
        <v>219</v>
      </c>
      <c r="E19" s="137">
        <f>E21</f>
        <v>0</v>
      </c>
      <c r="F19" s="137">
        <f t="shared" ref="F19:I19" si="1">F21</f>
        <v>0</v>
      </c>
      <c r="G19" s="137">
        <f t="shared" si="1"/>
        <v>0</v>
      </c>
      <c r="H19" s="137">
        <f t="shared" si="1"/>
        <v>0</v>
      </c>
      <c r="I19" s="137">
        <f t="shared" si="1"/>
        <v>0</v>
      </c>
      <c r="J19" s="123"/>
    </row>
    <row r="20" spans="1:10" x14ac:dyDescent="0.2">
      <c r="A20" s="124">
        <v>0</v>
      </c>
      <c r="B20" s="134" t="s">
        <v>200</v>
      </c>
      <c r="C20" s="135" t="s">
        <v>221</v>
      </c>
      <c r="D20" s="136" t="s">
        <v>222</v>
      </c>
      <c r="E20" s="137"/>
      <c r="F20" s="137"/>
      <c r="G20" s="137"/>
      <c r="H20" s="137"/>
      <c r="I20" s="137"/>
      <c r="J20" s="123"/>
    </row>
    <row r="21" spans="1:10" x14ac:dyDescent="0.2">
      <c r="A21" s="124">
        <v>0</v>
      </c>
      <c r="B21" s="134" t="s">
        <v>200</v>
      </c>
      <c r="C21" s="135" t="s">
        <v>235</v>
      </c>
      <c r="D21" s="136" t="s">
        <v>219</v>
      </c>
      <c r="E21" s="137"/>
      <c r="F21" s="137"/>
      <c r="G21" s="137"/>
      <c r="H21" s="137"/>
      <c r="I21" s="137"/>
      <c r="J21" s="123"/>
    </row>
    <row r="22" spans="1:10" x14ac:dyDescent="0.2">
      <c r="A22" s="124">
        <v>1</v>
      </c>
      <c r="B22" s="148" t="s">
        <v>200</v>
      </c>
      <c r="C22" s="149" t="s">
        <v>237</v>
      </c>
      <c r="D22" s="150" t="s">
        <v>219</v>
      </c>
      <c r="E22" s="151">
        <f>E19+E15</f>
        <v>0</v>
      </c>
      <c r="F22" s="151">
        <f t="shared" ref="F22:I22" si="2">F19+F15</f>
        <v>0</v>
      </c>
      <c r="G22" s="151">
        <f t="shared" si="2"/>
        <v>0</v>
      </c>
      <c r="H22" s="151">
        <f t="shared" si="2"/>
        <v>0</v>
      </c>
      <c r="I22" s="151">
        <f t="shared" si="2"/>
        <v>0</v>
      </c>
      <c r="J22" s="123"/>
    </row>
    <row r="23" spans="1:10" x14ac:dyDescent="0.2">
      <c r="A23" s="122">
        <v>1</v>
      </c>
      <c r="B23" s="223" t="s">
        <v>238</v>
      </c>
      <c r="C23" s="223"/>
      <c r="D23" s="223"/>
      <c r="E23" s="223"/>
      <c r="F23" s="223"/>
      <c r="G23" s="223"/>
      <c r="H23" s="223"/>
      <c r="I23" s="224"/>
      <c r="J23" s="123"/>
    </row>
    <row r="24" spans="1:10" ht="38.25" x14ac:dyDescent="0.2">
      <c r="A24" s="124">
        <v>1</v>
      </c>
      <c r="B24" s="134" t="s">
        <v>44</v>
      </c>
      <c r="C24" s="135" t="s">
        <v>239</v>
      </c>
      <c r="D24" s="136" t="s">
        <v>219</v>
      </c>
      <c r="E24" s="137">
        <f>E25</f>
        <v>2972224</v>
      </c>
      <c r="F24" s="137">
        <f t="shared" ref="F24" si="3">F25</f>
        <v>7232421</v>
      </c>
      <c r="G24" s="137">
        <v>75563268</v>
      </c>
      <c r="H24" s="137">
        <v>139837529</v>
      </c>
      <c r="I24" s="137">
        <v>141553029</v>
      </c>
      <c r="J24" s="123"/>
    </row>
    <row r="25" spans="1:10" ht="63.75" x14ac:dyDescent="0.2">
      <c r="A25" s="124">
        <v>2</v>
      </c>
      <c r="B25" s="144" t="s">
        <v>240</v>
      </c>
      <c r="C25" s="145" t="s">
        <v>241</v>
      </c>
      <c r="D25" s="146" t="s">
        <v>219</v>
      </c>
      <c r="E25" s="147">
        <v>2972224</v>
      </c>
      <c r="F25" s="147">
        <v>7232421</v>
      </c>
      <c r="G25" s="147">
        <v>75563268</v>
      </c>
      <c r="H25" s="147">
        <v>139837529</v>
      </c>
      <c r="I25" s="147">
        <v>141553029</v>
      </c>
      <c r="J25" s="123"/>
    </row>
    <row r="26" spans="1:10" x14ac:dyDescent="0.2">
      <c r="A26" s="122">
        <v>1</v>
      </c>
      <c r="B26" s="223" t="s">
        <v>242</v>
      </c>
      <c r="C26" s="223"/>
      <c r="D26" s="223"/>
      <c r="E26" s="223"/>
      <c r="F26" s="223"/>
      <c r="G26" s="223"/>
      <c r="H26" s="223"/>
      <c r="I26" s="224"/>
      <c r="J26" s="123"/>
    </row>
    <row r="27" spans="1:10" x14ac:dyDescent="0.2">
      <c r="A27" s="124">
        <v>1</v>
      </c>
      <c r="B27" s="134" t="s">
        <v>44</v>
      </c>
      <c r="C27" s="135" t="s">
        <v>218</v>
      </c>
      <c r="D27" s="136" t="s">
        <v>219</v>
      </c>
      <c r="E27" s="137">
        <f>E28+E30</f>
        <v>0</v>
      </c>
      <c r="F27" s="137">
        <f t="shared" ref="F27:I27" si="4">F28+F30</f>
        <v>0</v>
      </c>
      <c r="G27" s="137">
        <f t="shared" si="4"/>
        <v>0</v>
      </c>
      <c r="H27" s="137">
        <f t="shared" si="4"/>
        <v>0</v>
      </c>
      <c r="I27" s="137">
        <f t="shared" si="4"/>
        <v>0</v>
      </c>
      <c r="J27" s="123"/>
    </row>
    <row r="28" spans="1:10" x14ac:dyDescent="0.2">
      <c r="A28" s="124">
        <v>0</v>
      </c>
      <c r="B28" s="134" t="s">
        <v>200</v>
      </c>
      <c r="C28" s="135" t="s">
        <v>220</v>
      </c>
      <c r="D28" s="136" t="s">
        <v>219</v>
      </c>
      <c r="E28" s="137"/>
      <c r="F28" s="137"/>
      <c r="G28" s="137"/>
      <c r="H28" s="137"/>
      <c r="I28" s="137"/>
      <c r="J28" s="123"/>
    </row>
    <row r="29" spans="1:10" x14ac:dyDescent="0.2">
      <c r="A29" s="124">
        <v>0</v>
      </c>
      <c r="B29" s="134" t="s">
        <v>200</v>
      </c>
      <c r="C29" s="135" t="s">
        <v>221</v>
      </c>
      <c r="D29" s="136" t="s">
        <v>222</v>
      </c>
      <c r="E29" s="137"/>
      <c r="F29" s="137"/>
      <c r="G29" s="137"/>
      <c r="H29" s="137"/>
      <c r="I29" s="137"/>
      <c r="J29" s="123"/>
    </row>
    <row r="30" spans="1:10" x14ac:dyDescent="0.2">
      <c r="A30" s="124">
        <v>0</v>
      </c>
      <c r="B30" s="134" t="s">
        <v>200</v>
      </c>
      <c r="C30" s="135" t="s">
        <v>223</v>
      </c>
      <c r="D30" s="136" t="s">
        <v>219</v>
      </c>
      <c r="E30" s="137"/>
      <c r="F30" s="137"/>
      <c r="G30" s="137"/>
      <c r="H30" s="137"/>
      <c r="I30" s="137"/>
      <c r="J30" s="123"/>
    </row>
    <row r="31" spans="1:10" ht="25.5" x14ac:dyDescent="0.2">
      <c r="A31" s="124">
        <v>2</v>
      </c>
      <c r="B31" s="144" t="s">
        <v>240</v>
      </c>
      <c r="C31" s="145" t="s">
        <v>243</v>
      </c>
      <c r="D31" s="146" t="s">
        <v>219</v>
      </c>
      <c r="E31" s="147">
        <f>E32+E34</f>
        <v>0</v>
      </c>
      <c r="F31" s="147">
        <f t="shared" ref="F31:I31" si="5">F32+F34</f>
        <v>0</v>
      </c>
      <c r="G31" s="147">
        <f t="shared" si="5"/>
        <v>0</v>
      </c>
      <c r="H31" s="147">
        <f t="shared" si="5"/>
        <v>0</v>
      </c>
      <c r="I31" s="147">
        <f t="shared" si="5"/>
        <v>0</v>
      </c>
      <c r="J31" s="123"/>
    </row>
    <row r="32" spans="1:10" x14ac:dyDescent="0.2">
      <c r="A32" s="124">
        <v>0</v>
      </c>
      <c r="B32" s="144" t="s">
        <v>200</v>
      </c>
      <c r="C32" s="145" t="s">
        <v>220</v>
      </c>
      <c r="D32" s="146" t="s">
        <v>219</v>
      </c>
      <c r="E32" s="147"/>
      <c r="F32" s="147"/>
      <c r="G32" s="147"/>
      <c r="H32" s="147"/>
      <c r="I32" s="147"/>
      <c r="J32" s="123"/>
    </row>
    <row r="33" spans="1:10" x14ac:dyDescent="0.2">
      <c r="A33" s="124">
        <v>0</v>
      </c>
      <c r="B33" s="144" t="s">
        <v>200</v>
      </c>
      <c r="C33" s="145" t="s">
        <v>221</v>
      </c>
      <c r="D33" s="146" t="s">
        <v>222</v>
      </c>
      <c r="E33" s="147"/>
      <c r="F33" s="147"/>
      <c r="G33" s="147"/>
      <c r="H33" s="147"/>
      <c r="I33" s="147"/>
      <c r="J33" s="123"/>
    </row>
    <row r="34" spans="1:10" x14ac:dyDescent="0.2">
      <c r="A34" s="124">
        <v>0</v>
      </c>
      <c r="B34" s="144" t="s">
        <v>200</v>
      </c>
      <c r="C34" s="145" t="s">
        <v>223</v>
      </c>
      <c r="D34" s="146" t="s">
        <v>219</v>
      </c>
      <c r="E34" s="147"/>
      <c r="F34" s="147"/>
      <c r="G34" s="147"/>
      <c r="H34" s="147"/>
      <c r="I34" s="147"/>
      <c r="J34" s="123"/>
    </row>
    <row r="35" spans="1:10" x14ac:dyDescent="0.2">
      <c r="A35" s="124">
        <v>1</v>
      </c>
      <c r="B35" s="134" t="s">
        <v>45</v>
      </c>
      <c r="C35" s="135" t="s">
        <v>225</v>
      </c>
      <c r="D35" s="136" t="s">
        <v>219</v>
      </c>
      <c r="E35" s="137">
        <f>E37</f>
        <v>133272078</v>
      </c>
      <c r="F35" s="137">
        <f t="shared" ref="F35" si="6">F37</f>
        <v>299015052</v>
      </c>
      <c r="G35" s="137">
        <v>887898454</v>
      </c>
      <c r="H35" s="137">
        <v>927279248</v>
      </c>
      <c r="I35" s="137">
        <v>797103584</v>
      </c>
      <c r="J35" s="123"/>
    </row>
    <row r="36" spans="1:10" x14ac:dyDescent="0.2">
      <c r="A36" s="124">
        <v>0</v>
      </c>
      <c r="B36" s="134" t="s">
        <v>200</v>
      </c>
      <c r="C36" s="135" t="s">
        <v>221</v>
      </c>
      <c r="D36" s="136" t="s">
        <v>226</v>
      </c>
      <c r="E36" s="137">
        <v>3033972</v>
      </c>
      <c r="F36" s="137">
        <v>5980301</v>
      </c>
      <c r="G36" s="137">
        <v>18345009</v>
      </c>
      <c r="H36" s="137">
        <v>18962766</v>
      </c>
      <c r="I36" s="137">
        <v>16103103</v>
      </c>
      <c r="J36" s="123"/>
    </row>
    <row r="37" spans="1:10" x14ac:dyDescent="0.2">
      <c r="A37" s="124">
        <v>0</v>
      </c>
      <c r="B37" s="134" t="s">
        <v>200</v>
      </c>
      <c r="C37" s="135" t="s">
        <v>223</v>
      </c>
      <c r="D37" s="136" t="s">
        <v>219</v>
      </c>
      <c r="E37" s="137">
        <v>133272078</v>
      </c>
      <c r="F37" s="137">
        <v>299015052</v>
      </c>
      <c r="G37" s="137">
        <v>887898454</v>
      </c>
      <c r="H37" s="137">
        <v>927279248</v>
      </c>
      <c r="I37" s="137">
        <v>797103584</v>
      </c>
      <c r="J37" s="123"/>
    </row>
    <row r="38" spans="1:10" ht="25.5" x14ac:dyDescent="0.2">
      <c r="A38" s="124">
        <v>2</v>
      </c>
      <c r="B38" s="144" t="s">
        <v>244</v>
      </c>
      <c r="C38" s="145" t="s">
        <v>245</v>
      </c>
      <c r="D38" s="146" t="s">
        <v>219</v>
      </c>
      <c r="E38" s="147">
        <f>E40</f>
        <v>133272078</v>
      </c>
      <c r="F38" s="147">
        <f t="shared" ref="F38" si="7">F40</f>
        <v>299015052</v>
      </c>
      <c r="G38" s="147">
        <v>887898454</v>
      </c>
      <c r="H38" s="147">
        <v>927279248</v>
      </c>
      <c r="I38" s="147">
        <v>787103584</v>
      </c>
      <c r="J38" s="123"/>
    </row>
    <row r="39" spans="1:10" x14ac:dyDescent="0.2">
      <c r="A39" s="124">
        <v>0</v>
      </c>
      <c r="B39" s="144" t="s">
        <v>200</v>
      </c>
      <c r="C39" s="145" t="s">
        <v>221</v>
      </c>
      <c r="D39" s="146" t="s">
        <v>226</v>
      </c>
      <c r="E39" s="147">
        <v>3033972</v>
      </c>
      <c r="F39" s="147">
        <v>5980301</v>
      </c>
      <c r="G39" s="147">
        <v>18345009</v>
      </c>
      <c r="H39" s="147">
        <v>18962766</v>
      </c>
      <c r="I39" s="147">
        <v>16103103</v>
      </c>
      <c r="J39" s="123"/>
    </row>
    <row r="40" spans="1:10" x14ac:dyDescent="0.2">
      <c r="A40" s="124">
        <v>0</v>
      </c>
      <c r="B40" s="144" t="s">
        <v>200</v>
      </c>
      <c r="C40" s="145" t="s">
        <v>223</v>
      </c>
      <c r="D40" s="146" t="s">
        <v>219</v>
      </c>
      <c r="E40" s="147">
        <v>133272078</v>
      </c>
      <c r="F40" s="147">
        <v>299015052</v>
      </c>
      <c r="G40" s="147">
        <v>887898454</v>
      </c>
      <c r="H40" s="147">
        <v>927279248</v>
      </c>
      <c r="I40" s="147">
        <v>797103584</v>
      </c>
      <c r="J40" s="123"/>
    </row>
    <row r="41" spans="1:10" x14ac:dyDescent="0.2">
      <c r="A41" s="124">
        <v>1</v>
      </c>
      <c r="B41" s="134" t="s">
        <v>200</v>
      </c>
      <c r="C41" s="135" t="s">
        <v>246</v>
      </c>
      <c r="D41" s="136" t="s">
        <v>219</v>
      </c>
      <c r="E41" s="137">
        <f>E35+E27</f>
        <v>133272078</v>
      </c>
      <c r="F41" s="137">
        <f t="shared" ref="F41:I41" si="8">F35+F27</f>
        <v>299015052</v>
      </c>
      <c r="G41" s="137">
        <f t="shared" si="8"/>
        <v>887898454</v>
      </c>
      <c r="H41" s="137">
        <f t="shared" si="8"/>
        <v>927279248</v>
      </c>
      <c r="I41" s="137">
        <f t="shared" si="8"/>
        <v>797103584</v>
      </c>
      <c r="J41" s="123"/>
    </row>
    <row r="42" spans="1:10" ht="25.5" x14ac:dyDescent="0.2">
      <c r="A42" s="124">
        <v>1</v>
      </c>
      <c r="B42" s="144" t="s">
        <v>200</v>
      </c>
      <c r="C42" s="145" t="s">
        <v>247</v>
      </c>
      <c r="D42" s="146" t="s">
        <v>219</v>
      </c>
      <c r="E42" s="147">
        <f>E38+E31</f>
        <v>133272078</v>
      </c>
      <c r="F42" s="147">
        <f t="shared" ref="F42:I42" si="9">F38+F31</f>
        <v>299015052</v>
      </c>
      <c r="G42" s="147">
        <f t="shared" si="9"/>
        <v>887898454</v>
      </c>
      <c r="H42" s="147">
        <f t="shared" si="9"/>
        <v>927279248</v>
      </c>
      <c r="I42" s="147">
        <f t="shared" si="9"/>
        <v>787103584</v>
      </c>
      <c r="J42" s="123"/>
    </row>
    <row r="43" spans="1:10" x14ac:dyDescent="0.2">
      <c r="B43" s="126"/>
      <c r="C43" s="127"/>
      <c r="D43" s="126"/>
      <c r="E43" s="128"/>
      <c r="F43" s="128"/>
      <c r="G43" s="128"/>
      <c r="H43" s="128"/>
      <c r="I43" s="128"/>
    </row>
    <row r="44" spans="1:10" x14ac:dyDescent="0.2">
      <c r="B44" s="126"/>
      <c r="C44" s="127" t="s">
        <v>341</v>
      </c>
      <c r="D44" s="126"/>
      <c r="E44" s="126"/>
      <c r="F44" s="126"/>
      <c r="G44" s="126"/>
      <c r="H44" s="126" t="s">
        <v>342</v>
      </c>
      <c r="I44" s="126"/>
    </row>
    <row r="45" spans="1:10" x14ac:dyDescent="0.2">
      <c r="B45" s="126"/>
      <c r="C45" s="127"/>
      <c r="D45" s="126"/>
      <c r="E45" s="128"/>
      <c r="F45" s="128"/>
      <c r="G45" s="128"/>
      <c r="H45" s="128"/>
      <c r="I45" s="128"/>
    </row>
    <row r="46" spans="1:10" x14ac:dyDescent="0.2">
      <c r="B46" s="230" t="s">
        <v>345</v>
      </c>
      <c r="C46" s="230"/>
      <c r="D46" s="138"/>
      <c r="E46" s="125"/>
      <c r="F46" s="128"/>
      <c r="G46" s="126"/>
      <c r="H46" s="126" t="s">
        <v>344</v>
      </c>
      <c r="I46" s="128"/>
    </row>
    <row r="47" spans="1:10" x14ac:dyDescent="0.2">
      <c r="B47" s="230"/>
      <c r="C47" s="230"/>
      <c r="D47" s="138"/>
      <c r="E47" s="139"/>
      <c r="F47" s="128"/>
      <c r="G47" s="225"/>
      <c r="H47" s="225"/>
      <c r="I47" s="128"/>
    </row>
  </sheetData>
  <mergeCells count="10">
    <mergeCell ref="B6:I6"/>
    <mergeCell ref="B7:I7"/>
    <mergeCell ref="B46:C47"/>
    <mergeCell ref="G47:H47"/>
    <mergeCell ref="B11:B12"/>
    <mergeCell ref="C11:C12"/>
    <mergeCell ref="D11:D12"/>
    <mergeCell ref="B14:I14"/>
    <mergeCell ref="B23:I23"/>
    <mergeCell ref="B26:I26"/>
  </mergeCells>
  <conditionalFormatting sqref="B44:B49">
    <cfRule type="expression" dxfId="101" priority="5" stopIfTrue="1">
      <formula>A44=1</formula>
    </cfRule>
    <cfRule type="expression" dxfId="100" priority="6" stopIfTrue="1">
      <formula>A44=2</formula>
    </cfRule>
  </conditionalFormatting>
  <conditionalFormatting sqref="C44:C49">
    <cfRule type="expression" dxfId="99" priority="7" stopIfTrue="1">
      <formula>A44=1</formula>
    </cfRule>
    <cfRule type="expression" dxfId="98" priority="8" stopIfTrue="1">
      <formula>A44=2</formula>
    </cfRule>
  </conditionalFormatting>
  <conditionalFormatting sqref="D44:D49">
    <cfRule type="expression" dxfId="97" priority="9" stopIfTrue="1">
      <formula>A44=1</formula>
    </cfRule>
    <cfRule type="expression" dxfId="96" priority="10" stopIfTrue="1">
      <formula>A44=2</formula>
    </cfRule>
  </conditionalFormatting>
  <conditionalFormatting sqref="E44:E49">
    <cfRule type="expression" dxfId="95" priority="11" stopIfTrue="1">
      <formula>A44=1</formula>
    </cfRule>
    <cfRule type="expression" dxfId="94" priority="12" stopIfTrue="1">
      <formula>A44=2</formula>
    </cfRule>
  </conditionalFormatting>
  <conditionalFormatting sqref="F44:F49">
    <cfRule type="expression" dxfId="93" priority="13" stopIfTrue="1">
      <formula>A44=1</formula>
    </cfRule>
    <cfRule type="expression" dxfId="92" priority="14" stopIfTrue="1">
      <formula>A44=2</formula>
    </cfRule>
  </conditionalFormatting>
  <conditionalFormatting sqref="G44:G45 G47:G49">
    <cfRule type="expression" dxfId="91" priority="15" stopIfTrue="1">
      <formula>A44=1</formula>
    </cfRule>
    <cfRule type="expression" dxfId="90" priority="16" stopIfTrue="1">
      <formula>A44=2</formula>
    </cfRule>
  </conditionalFormatting>
  <conditionalFormatting sqref="G46">
    <cfRule type="expression" dxfId="89" priority="3" stopIfTrue="1">
      <formula>XFD46=1</formula>
    </cfRule>
    <cfRule type="expression" dxfId="88" priority="4" stopIfTrue="1">
      <formula>XFD46=2</formula>
    </cfRule>
  </conditionalFormatting>
  <conditionalFormatting sqref="H44:H49">
    <cfRule type="expression" dxfId="87" priority="1" stopIfTrue="1">
      <formula>A44=1</formula>
    </cfRule>
    <cfRule type="expression" dxfId="86" priority="2" stopIfTrue="1">
      <formula>A44=2</formula>
    </cfRule>
  </conditionalFormatting>
  <conditionalFormatting sqref="I44:I49">
    <cfRule type="expression" dxfId="85" priority="19" stopIfTrue="1">
      <formula>A44=1</formula>
    </cfRule>
    <cfRule type="expression" dxfId="84" priority="20" stopIfTrue="1">
      <formula>A44=2</formula>
    </cfRule>
  </conditionalFormatting>
  <pageMargins left="0.34" right="0.28999999999999998" top="0.39" bottom="0.44" header="0.23" footer="0.28000000000000003"/>
  <pageSetup paperSize="9" scale="99" fitToHeight="50" orientation="landscape" r:id="rId1"/>
  <headerFooter alignWithMargins="0">
    <oddFooter>&amp;CСторінка &amp;P із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69"/>
  <sheetViews>
    <sheetView view="pageBreakPreview" topLeftCell="B22" zoomScale="115" zoomScaleNormal="100" zoomScaleSheetLayoutView="115" workbookViewId="0">
      <selection activeCell="D56" sqref="D56"/>
    </sheetView>
  </sheetViews>
  <sheetFormatPr defaultRowHeight="12.75" x14ac:dyDescent="0.2"/>
  <cols>
    <col min="1" max="1" width="0" style="156" hidden="1" customWidth="1"/>
    <col min="2" max="2" width="15.7109375" style="120" customWidth="1"/>
    <col min="3" max="3" width="50.7109375" style="121" customWidth="1"/>
    <col min="4" max="8" width="17.42578125" style="156" customWidth="1"/>
    <col min="9" max="257" width="9.140625" style="156"/>
    <col min="258" max="258" width="15.7109375" style="156" customWidth="1"/>
    <col min="259" max="259" width="50.7109375" style="156" customWidth="1"/>
    <col min="260" max="264" width="17.42578125" style="156" customWidth="1"/>
    <col min="265" max="513" width="9.140625" style="156"/>
    <col min="514" max="514" width="15.7109375" style="156" customWidth="1"/>
    <col min="515" max="515" width="50.7109375" style="156" customWidth="1"/>
    <col min="516" max="520" width="17.42578125" style="156" customWidth="1"/>
    <col min="521" max="769" width="9.140625" style="156"/>
    <col min="770" max="770" width="15.7109375" style="156" customWidth="1"/>
    <col min="771" max="771" width="50.7109375" style="156" customWidth="1"/>
    <col min="772" max="776" width="17.42578125" style="156" customWidth="1"/>
    <col min="777" max="1025" width="9.140625" style="156"/>
    <col min="1026" max="1026" width="15.7109375" style="156" customWidth="1"/>
    <col min="1027" max="1027" width="50.7109375" style="156" customWidth="1"/>
    <col min="1028" max="1032" width="17.42578125" style="156" customWidth="1"/>
    <col min="1033" max="1281" width="9.140625" style="156"/>
    <col min="1282" max="1282" width="15.7109375" style="156" customWidth="1"/>
    <col min="1283" max="1283" width="50.7109375" style="156" customWidth="1"/>
    <col min="1284" max="1288" width="17.42578125" style="156" customWidth="1"/>
    <col min="1289" max="1537" width="9.140625" style="156"/>
    <col min="1538" max="1538" width="15.7109375" style="156" customWidth="1"/>
    <col min="1539" max="1539" width="50.7109375" style="156" customWidth="1"/>
    <col min="1540" max="1544" width="17.42578125" style="156" customWidth="1"/>
    <col min="1545" max="1793" width="9.140625" style="156"/>
    <col min="1794" max="1794" width="15.7109375" style="156" customWidth="1"/>
    <col min="1795" max="1795" width="50.7109375" style="156" customWidth="1"/>
    <col min="1796" max="1800" width="17.42578125" style="156" customWidth="1"/>
    <col min="1801" max="2049" width="9.140625" style="156"/>
    <col min="2050" max="2050" width="15.7109375" style="156" customWidth="1"/>
    <col min="2051" max="2051" width="50.7109375" style="156" customWidth="1"/>
    <col min="2052" max="2056" width="17.42578125" style="156" customWidth="1"/>
    <col min="2057" max="2305" width="9.140625" style="156"/>
    <col min="2306" max="2306" width="15.7109375" style="156" customWidth="1"/>
    <col min="2307" max="2307" width="50.7109375" style="156" customWidth="1"/>
    <col min="2308" max="2312" width="17.42578125" style="156" customWidth="1"/>
    <col min="2313" max="2561" width="9.140625" style="156"/>
    <col min="2562" max="2562" width="15.7109375" style="156" customWidth="1"/>
    <col min="2563" max="2563" width="50.7109375" style="156" customWidth="1"/>
    <col min="2564" max="2568" width="17.42578125" style="156" customWidth="1"/>
    <col min="2569" max="2817" width="9.140625" style="156"/>
    <col min="2818" max="2818" width="15.7109375" style="156" customWidth="1"/>
    <col min="2819" max="2819" width="50.7109375" style="156" customWidth="1"/>
    <col min="2820" max="2824" width="17.42578125" style="156" customWidth="1"/>
    <col min="2825" max="3073" width="9.140625" style="156"/>
    <col min="3074" max="3074" width="15.7109375" style="156" customWidth="1"/>
    <col min="3075" max="3075" width="50.7109375" style="156" customWidth="1"/>
    <col min="3076" max="3080" width="17.42578125" style="156" customWidth="1"/>
    <col min="3081" max="3329" width="9.140625" style="156"/>
    <col min="3330" max="3330" width="15.7109375" style="156" customWidth="1"/>
    <col min="3331" max="3331" width="50.7109375" style="156" customWidth="1"/>
    <col min="3332" max="3336" width="17.42578125" style="156" customWidth="1"/>
    <col min="3337" max="3585" width="9.140625" style="156"/>
    <col min="3586" max="3586" width="15.7109375" style="156" customWidth="1"/>
    <col min="3587" max="3587" width="50.7109375" style="156" customWidth="1"/>
    <col min="3588" max="3592" width="17.42578125" style="156" customWidth="1"/>
    <col min="3593" max="3841" width="9.140625" style="156"/>
    <col min="3842" max="3842" width="15.7109375" style="156" customWidth="1"/>
    <col min="3843" max="3843" width="50.7109375" style="156" customWidth="1"/>
    <col min="3844" max="3848" width="17.42578125" style="156" customWidth="1"/>
    <col min="3849" max="4097" width="9.140625" style="156"/>
    <col min="4098" max="4098" width="15.7109375" style="156" customWidth="1"/>
    <col min="4099" max="4099" width="50.7109375" style="156" customWidth="1"/>
    <col min="4100" max="4104" width="17.42578125" style="156" customWidth="1"/>
    <col min="4105" max="4353" width="9.140625" style="156"/>
    <col min="4354" max="4354" width="15.7109375" style="156" customWidth="1"/>
    <col min="4355" max="4355" width="50.7109375" style="156" customWidth="1"/>
    <col min="4356" max="4360" width="17.42578125" style="156" customWidth="1"/>
    <col min="4361" max="4609" width="9.140625" style="156"/>
    <col min="4610" max="4610" width="15.7109375" style="156" customWidth="1"/>
    <col min="4611" max="4611" width="50.7109375" style="156" customWidth="1"/>
    <col min="4612" max="4616" width="17.42578125" style="156" customWidth="1"/>
    <col min="4617" max="4865" width="9.140625" style="156"/>
    <col min="4866" max="4866" width="15.7109375" style="156" customWidth="1"/>
    <col min="4867" max="4867" width="50.7109375" style="156" customWidth="1"/>
    <col min="4868" max="4872" width="17.42578125" style="156" customWidth="1"/>
    <col min="4873" max="5121" width="9.140625" style="156"/>
    <col min="5122" max="5122" width="15.7109375" style="156" customWidth="1"/>
    <col min="5123" max="5123" width="50.7109375" style="156" customWidth="1"/>
    <col min="5124" max="5128" width="17.42578125" style="156" customWidth="1"/>
    <col min="5129" max="5377" width="9.140625" style="156"/>
    <col min="5378" max="5378" width="15.7109375" style="156" customWidth="1"/>
    <col min="5379" max="5379" width="50.7109375" style="156" customWidth="1"/>
    <col min="5380" max="5384" width="17.42578125" style="156" customWidth="1"/>
    <col min="5385" max="5633" width="9.140625" style="156"/>
    <col min="5634" max="5634" width="15.7109375" style="156" customWidth="1"/>
    <col min="5635" max="5635" width="50.7109375" style="156" customWidth="1"/>
    <col min="5636" max="5640" width="17.42578125" style="156" customWidth="1"/>
    <col min="5641" max="5889" width="9.140625" style="156"/>
    <col min="5890" max="5890" width="15.7109375" style="156" customWidth="1"/>
    <col min="5891" max="5891" width="50.7109375" style="156" customWidth="1"/>
    <col min="5892" max="5896" width="17.42578125" style="156" customWidth="1"/>
    <col min="5897" max="6145" width="9.140625" style="156"/>
    <col min="6146" max="6146" width="15.7109375" style="156" customWidth="1"/>
    <col min="6147" max="6147" width="50.7109375" style="156" customWidth="1"/>
    <col min="6148" max="6152" width="17.42578125" style="156" customWidth="1"/>
    <col min="6153" max="6401" width="9.140625" style="156"/>
    <col min="6402" max="6402" width="15.7109375" style="156" customWidth="1"/>
    <col min="6403" max="6403" width="50.7109375" style="156" customWidth="1"/>
    <col min="6404" max="6408" width="17.42578125" style="156" customWidth="1"/>
    <col min="6409" max="6657" width="9.140625" style="156"/>
    <col min="6658" max="6658" width="15.7109375" style="156" customWidth="1"/>
    <col min="6659" max="6659" width="50.7109375" style="156" customWidth="1"/>
    <col min="6660" max="6664" width="17.42578125" style="156" customWidth="1"/>
    <col min="6665" max="6913" width="9.140625" style="156"/>
    <col min="6914" max="6914" width="15.7109375" style="156" customWidth="1"/>
    <col min="6915" max="6915" width="50.7109375" style="156" customWidth="1"/>
    <col min="6916" max="6920" width="17.42578125" style="156" customWidth="1"/>
    <col min="6921" max="7169" width="9.140625" style="156"/>
    <col min="7170" max="7170" width="15.7109375" style="156" customWidth="1"/>
    <col min="7171" max="7171" width="50.7109375" style="156" customWidth="1"/>
    <col min="7172" max="7176" width="17.42578125" style="156" customWidth="1"/>
    <col min="7177" max="7425" width="9.140625" style="156"/>
    <col min="7426" max="7426" width="15.7109375" style="156" customWidth="1"/>
    <col min="7427" max="7427" width="50.7109375" style="156" customWidth="1"/>
    <col min="7428" max="7432" width="17.42578125" style="156" customWidth="1"/>
    <col min="7433" max="7681" width="9.140625" style="156"/>
    <col min="7682" max="7682" width="15.7109375" style="156" customWidth="1"/>
    <col min="7683" max="7683" width="50.7109375" style="156" customWidth="1"/>
    <col min="7684" max="7688" width="17.42578125" style="156" customWidth="1"/>
    <col min="7689" max="7937" width="9.140625" style="156"/>
    <col min="7938" max="7938" width="15.7109375" style="156" customWidth="1"/>
    <col min="7939" max="7939" width="50.7109375" style="156" customWidth="1"/>
    <col min="7940" max="7944" width="17.42578125" style="156" customWidth="1"/>
    <col min="7945" max="8193" width="9.140625" style="156"/>
    <col min="8194" max="8194" width="15.7109375" style="156" customWidth="1"/>
    <col min="8195" max="8195" width="50.7109375" style="156" customWidth="1"/>
    <col min="8196" max="8200" width="17.42578125" style="156" customWidth="1"/>
    <col min="8201" max="8449" width="9.140625" style="156"/>
    <col min="8450" max="8450" width="15.7109375" style="156" customWidth="1"/>
    <col min="8451" max="8451" width="50.7109375" style="156" customWidth="1"/>
    <col min="8452" max="8456" width="17.42578125" style="156" customWidth="1"/>
    <col min="8457" max="8705" width="9.140625" style="156"/>
    <col min="8706" max="8706" width="15.7109375" style="156" customWidth="1"/>
    <col min="8707" max="8707" width="50.7109375" style="156" customWidth="1"/>
    <col min="8708" max="8712" width="17.42578125" style="156" customWidth="1"/>
    <col min="8713" max="8961" width="9.140625" style="156"/>
    <col min="8962" max="8962" width="15.7109375" style="156" customWidth="1"/>
    <col min="8963" max="8963" width="50.7109375" style="156" customWidth="1"/>
    <col min="8964" max="8968" width="17.42578125" style="156" customWidth="1"/>
    <col min="8969" max="9217" width="9.140625" style="156"/>
    <col min="9218" max="9218" width="15.7109375" style="156" customWidth="1"/>
    <col min="9219" max="9219" width="50.7109375" style="156" customWidth="1"/>
    <col min="9220" max="9224" width="17.42578125" style="156" customWidth="1"/>
    <col min="9225" max="9473" width="9.140625" style="156"/>
    <col min="9474" max="9474" width="15.7109375" style="156" customWidth="1"/>
    <col min="9475" max="9475" width="50.7109375" style="156" customWidth="1"/>
    <col min="9476" max="9480" width="17.42578125" style="156" customWidth="1"/>
    <col min="9481" max="9729" width="9.140625" style="156"/>
    <col min="9730" max="9730" width="15.7109375" style="156" customWidth="1"/>
    <col min="9731" max="9731" width="50.7109375" style="156" customWidth="1"/>
    <col min="9732" max="9736" width="17.42578125" style="156" customWidth="1"/>
    <col min="9737" max="9985" width="9.140625" style="156"/>
    <col min="9986" max="9986" width="15.7109375" style="156" customWidth="1"/>
    <col min="9987" max="9987" width="50.7109375" style="156" customWidth="1"/>
    <col min="9988" max="9992" width="17.42578125" style="156" customWidth="1"/>
    <col min="9993" max="10241" width="9.140625" style="156"/>
    <col min="10242" max="10242" width="15.7109375" style="156" customWidth="1"/>
    <col min="10243" max="10243" width="50.7109375" style="156" customWidth="1"/>
    <col min="10244" max="10248" width="17.42578125" style="156" customWidth="1"/>
    <col min="10249" max="10497" width="9.140625" style="156"/>
    <col min="10498" max="10498" width="15.7109375" style="156" customWidth="1"/>
    <col min="10499" max="10499" width="50.7109375" style="156" customWidth="1"/>
    <col min="10500" max="10504" width="17.42578125" style="156" customWidth="1"/>
    <col min="10505" max="10753" width="9.140625" style="156"/>
    <col min="10754" max="10754" width="15.7109375" style="156" customWidth="1"/>
    <col min="10755" max="10755" width="50.7109375" style="156" customWidth="1"/>
    <col min="10756" max="10760" width="17.42578125" style="156" customWidth="1"/>
    <col min="10761" max="11009" width="9.140625" style="156"/>
    <col min="11010" max="11010" width="15.7109375" style="156" customWidth="1"/>
    <col min="11011" max="11011" width="50.7109375" style="156" customWidth="1"/>
    <col min="11012" max="11016" width="17.42578125" style="156" customWidth="1"/>
    <col min="11017" max="11265" width="9.140625" style="156"/>
    <col min="11266" max="11266" width="15.7109375" style="156" customWidth="1"/>
    <col min="11267" max="11267" width="50.7109375" style="156" customWidth="1"/>
    <col min="11268" max="11272" width="17.42578125" style="156" customWidth="1"/>
    <col min="11273" max="11521" width="9.140625" style="156"/>
    <col min="11522" max="11522" width="15.7109375" style="156" customWidth="1"/>
    <col min="11523" max="11523" width="50.7109375" style="156" customWidth="1"/>
    <col min="11524" max="11528" width="17.42578125" style="156" customWidth="1"/>
    <col min="11529" max="11777" width="9.140625" style="156"/>
    <col min="11778" max="11778" width="15.7109375" style="156" customWidth="1"/>
    <col min="11779" max="11779" width="50.7109375" style="156" customWidth="1"/>
    <col min="11780" max="11784" width="17.42578125" style="156" customWidth="1"/>
    <col min="11785" max="12033" width="9.140625" style="156"/>
    <col min="12034" max="12034" width="15.7109375" style="156" customWidth="1"/>
    <col min="12035" max="12035" width="50.7109375" style="156" customWidth="1"/>
    <col min="12036" max="12040" width="17.42578125" style="156" customWidth="1"/>
    <col min="12041" max="12289" width="9.140625" style="156"/>
    <col min="12290" max="12290" width="15.7109375" style="156" customWidth="1"/>
    <col min="12291" max="12291" width="50.7109375" style="156" customWidth="1"/>
    <col min="12292" max="12296" width="17.42578125" style="156" customWidth="1"/>
    <col min="12297" max="12545" width="9.140625" style="156"/>
    <col min="12546" max="12546" width="15.7109375" style="156" customWidth="1"/>
    <col min="12547" max="12547" width="50.7109375" style="156" customWidth="1"/>
    <col min="12548" max="12552" width="17.42578125" style="156" customWidth="1"/>
    <col min="12553" max="12801" width="9.140625" style="156"/>
    <col min="12802" max="12802" width="15.7109375" style="156" customWidth="1"/>
    <col min="12803" max="12803" width="50.7109375" style="156" customWidth="1"/>
    <col min="12804" max="12808" width="17.42578125" style="156" customWidth="1"/>
    <col min="12809" max="13057" width="9.140625" style="156"/>
    <col min="13058" max="13058" width="15.7109375" style="156" customWidth="1"/>
    <col min="13059" max="13059" width="50.7109375" style="156" customWidth="1"/>
    <col min="13060" max="13064" width="17.42578125" style="156" customWidth="1"/>
    <col min="13065" max="13313" width="9.140625" style="156"/>
    <col min="13314" max="13314" width="15.7109375" style="156" customWidth="1"/>
    <col min="13315" max="13315" width="50.7109375" style="156" customWidth="1"/>
    <col min="13316" max="13320" width="17.42578125" style="156" customWidth="1"/>
    <col min="13321" max="13569" width="9.140625" style="156"/>
    <col min="13570" max="13570" width="15.7109375" style="156" customWidth="1"/>
    <col min="13571" max="13571" width="50.7109375" style="156" customWidth="1"/>
    <col min="13572" max="13576" width="17.42578125" style="156" customWidth="1"/>
    <col min="13577" max="13825" width="9.140625" style="156"/>
    <col min="13826" max="13826" width="15.7109375" style="156" customWidth="1"/>
    <col min="13827" max="13827" width="50.7109375" style="156" customWidth="1"/>
    <col min="13828" max="13832" width="17.42578125" style="156" customWidth="1"/>
    <col min="13833" max="14081" width="9.140625" style="156"/>
    <col min="14082" max="14082" width="15.7109375" style="156" customWidth="1"/>
    <col min="14083" max="14083" width="50.7109375" style="156" customWidth="1"/>
    <col min="14084" max="14088" width="17.42578125" style="156" customWidth="1"/>
    <col min="14089" max="14337" width="9.140625" style="156"/>
    <col min="14338" max="14338" width="15.7109375" style="156" customWidth="1"/>
    <col min="14339" max="14339" width="50.7109375" style="156" customWidth="1"/>
    <col min="14340" max="14344" width="17.42578125" style="156" customWidth="1"/>
    <col min="14345" max="14593" width="9.140625" style="156"/>
    <col min="14594" max="14594" width="15.7109375" style="156" customWidth="1"/>
    <col min="14595" max="14595" width="50.7109375" style="156" customWidth="1"/>
    <col min="14596" max="14600" width="17.42578125" style="156" customWidth="1"/>
    <col min="14601" max="14849" width="9.140625" style="156"/>
    <col min="14850" max="14850" width="15.7109375" style="156" customWidth="1"/>
    <col min="14851" max="14851" width="50.7109375" style="156" customWidth="1"/>
    <col min="14852" max="14856" width="17.42578125" style="156" customWidth="1"/>
    <col min="14857" max="15105" width="9.140625" style="156"/>
    <col min="15106" max="15106" width="15.7109375" style="156" customWidth="1"/>
    <col min="15107" max="15107" width="50.7109375" style="156" customWidth="1"/>
    <col min="15108" max="15112" width="17.42578125" style="156" customWidth="1"/>
    <col min="15113" max="15361" width="9.140625" style="156"/>
    <col min="15362" max="15362" width="15.7109375" style="156" customWidth="1"/>
    <col min="15363" max="15363" width="50.7109375" style="156" customWidth="1"/>
    <col min="15364" max="15368" width="17.42578125" style="156" customWidth="1"/>
    <col min="15369" max="15617" width="9.140625" style="156"/>
    <col min="15618" max="15618" width="15.7109375" style="156" customWidth="1"/>
    <col min="15619" max="15619" width="50.7109375" style="156" customWidth="1"/>
    <col min="15620" max="15624" width="17.42578125" style="156" customWidth="1"/>
    <col min="15625" max="15873" width="9.140625" style="156"/>
    <col min="15874" max="15874" width="15.7109375" style="156" customWidth="1"/>
    <col min="15875" max="15875" width="50.7109375" style="156" customWidth="1"/>
    <col min="15876" max="15880" width="17.42578125" style="156" customWidth="1"/>
    <col min="15881" max="16129" width="9.140625" style="156"/>
    <col min="16130" max="16130" width="15.7109375" style="156" customWidth="1"/>
    <col min="16131" max="16131" width="50.7109375" style="156" customWidth="1"/>
    <col min="16132" max="16136" width="17.42578125" style="156" customWidth="1"/>
    <col min="16137" max="16384" width="9.140625" style="156"/>
  </cols>
  <sheetData>
    <row r="1" spans="2:8" ht="15.75" x14ac:dyDescent="0.2">
      <c r="F1" s="79" t="s">
        <v>248</v>
      </c>
      <c r="G1" s="79"/>
      <c r="H1" s="79"/>
    </row>
    <row r="2" spans="2:8" ht="15.75" x14ac:dyDescent="0.2">
      <c r="F2" s="79" t="s">
        <v>35</v>
      </c>
      <c r="G2" s="79"/>
      <c r="H2" s="79"/>
    </row>
    <row r="3" spans="2:8" ht="15.75" x14ac:dyDescent="0.2">
      <c r="F3" s="79" t="s">
        <v>36</v>
      </c>
      <c r="G3" s="79"/>
      <c r="H3" s="79"/>
    </row>
    <row r="4" spans="2:8" ht="15.75" x14ac:dyDescent="0.2">
      <c r="F4" s="79" t="s">
        <v>37</v>
      </c>
      <c r="G4" s="79"/>
      <c r="H4" s="79"/>
    </row>
    <row r="5" spans="2:8" x14ac:dyDescent="0.2">
      <c r="B5" s="157"/>
    </row>
    <row r="6" spans="2:8" ht="15.75" x14ac:dyDescent="0.2">
      <c r="B6" s="232" t="s">
        <v>253</v>
      </c>
      <c r="C6" s="232"/>
      <c r="D6" s="232"/>
      <c r="E6" s="232"/>
      <c r="F6" s="232"/>
      <c r="G6" s="232"/>
      <c r="H6" s="232"/>
    </row>
    <row r="7" spans="2:8" ht="15.75" x14ac:dyDescent="0.2">
      <c r="B7" s="232" t="s">
        <v>252</v>
      </c>
      <c r="C7" s="232"/>
      <c r="D7" s="232"/>
      <c r="E7" s="232"/>
      <c r="F7" s="232"/>
      <c r="G7" s="232"/>
      <c r="H7" s="232"/>
    </row>
    <row r="8" spans="2:8" x14ac:dyDescent="0.2">
      <c r="B8" s="129" t="s">
        <v>10</v>
      </c>
      <c r="C8" s="132"/>
      <c r="D8" s="160"/>
      <c r="E8" s="160"/>
      <c r="F8" s="160"/>
      <c r="G8" s="160"/>
      <c r="H8" s="160"/>
    </row>
    <row r="9" spans="2:8" x14ac:dyDescent="0.2">
      <c r="B9" s="161" t="s">
        <v>1</v>
      </c>
      <c r="C9" s="132"/>
      <c r="D9" s="160"/>
      <c r="E9" s="160"/>
      <c r="F9" s="160"/>
      <c r="G9" s="160"/>
      <c r="H9" s="160"/>
    </row>
    <row r="10" spans="2:8" x14ac:dyDescent="0.2">
      <c r="B10" s="131"/>
      <c r="C10" s="132"/>
      <c r="D10" s="160"/>
      <c r="E10" s="160"/>
      <c r="F10" s="160"/>
      <c r="G10" s="160"/>
      <c r="H10" s="162" t="s">
        <v>2</v>
      </c>
    </row>
    <row r="11" spans="2:8" ht="15" customHeight="1" x14ac:dyDescent="0.2">
      <c r="B11" s="227" t="s">
        <v>249</v>
      </c>
      <c r="C11" s="227" t="s">
        <v>250</v>
      </c>
      <c r="D11" s="140" t="s">
        <v>28</v>
      </c>
      <c r="E11" s="140" t="s">
        <v>29</v>
      </c>
      <c r="F11" s="140" t="s">
        <v>30</v>
      </c>
      <c r="G11" s="140" t="s">
        <v>31</v>
      </c>
      <c r="H11" s="140" t="s">
        <v>32</v>
      </c>
    </row>
    <row r="12" spans="2:8" ht="15" customHeight="1" x14ac:dyDescent="0.2">
      <c r="B12" s="228"/>
      <c r="C12" s="228"/>
      <c r="D12" s="141" t="s">
        <v>5</v>
      </c>
      <c r="E12" s="141" t="s">
        <v>6</v>
      </c>
      <c r="F12" s="141" t="s">
        <v>7</v>
      </c>
      <c r="G12" s="141" t="s">
        <v>7</v>
      </c>
      <c r="H12" s="141" t="s">
        <v>7</v>
      </c>
    </row>
    <row r="13" spans="2:8" x14ac:dyDescent="0.2">
      <c r="B13" s="163">
        <v>1</v>
      </c>
      <c r="C13" s="164">
        <v>2</v>
      </c>
      <c r="D13" s="164">
        <v>3</v>
      </c>
      <c r="E13" s="164">
        <v>4</v>
      </c>
      <c r="F13" s="164">
        <v>5</v>
      </c>
      <c r="G13" s="164">
        <v>6</v>
      </c>
      <c r="H13" s="164">
        <v>7</v>
      </c>
    </row>
    <row r="14" spans="2:8" ht="25.5" x14ac:dyDescent="0.2">
      <c r="B14" s="183" t="s">
        <v>330</v>
      </c>
      <c r="C14" s="167" t="s">
        <v>311</v>
      </c>
      <c r="D14" s="180">
        <f>SUM(D15:D16)</f>
        <v>721562396.54999995</v>
      </c>
      <c r="E14" s="180">
        <f t="shared" ref="E14:H14" si="0">SUM(E15:E16)</f>
        <v>430928699.25</v>
      </c>
      <c r="F14" s="180">
        <f t="shared" si="0"/>
        <v>518801917</v>
      </c>
      <c r="G14" s="180">
        <f t="shared" si="0"/>
        <v>239491309</v>
      </c>
      <c r="H14" s="180">
        <f t="shared" si="0"/>
        <v>243949262</v>
      </c>
    </row>
    <row r="15" spans="2:8" x14ac:dyDescent="0.2">
      <c r="B15" s="134" t="s">
        <v>15</v>
      </c>
      <c r="C15" s="135" t="s">
        <v>16</v>
      </c>
      <c r="D15" s="180">
        <v>363085238.22000003</v>
      </c>
      <c r="E15" s="180">
        <v>306255042.27999997</v>
      </c>
      <c r="F15" s="180">
        <v>360258917</v>
      </c>
      <c r="G15" s="180">
        <v>233561309</v>
      </c>
      <c r="H15" s="180">
        <v>238649262</v>
      </c>
    </row>
    <row r="16" spans="2:8" x14ac:dyDescent="0.2">
      <c r="B16" s="134" t="s">
        <v>15</v>
      </c>
      <c r="C16" s="135" t="s">
        <v>17</v>
      </c>
      <c r="D16" s="180">
        <v>358477158.32999998</v>
      </c>
      <c r="E16" s="180">
        <v>124673656.97</v>
      </c>
      <c r="F16" s="180">
        <v>158543000</v>
      </c>
      <c r="G16" s="180">
        <v>5930000</v>
      </c>
      <c r="H16" s="180">
        <v>5300000</v>
      </c>
    </row>
    <row r="17" spans="2:8" ht="25.5" x14ac:dyDescent="0.2">
      <c r="B17" s="183" t="s">
        <v>331</v>
      </c>
      <c r="C17" s="167" t="s">
        <v>312</v>
      </c>
      <c r="D17" s="180">
        <f>SUM(D18:D19)</f>
        <v>2479447651.2799997</v>
      </c>
      <c r="E17" s="180">
        <f t="shared" ref="E17" si="1">SUM(E18:E19)</f>
        <v>2299025774.6599998</v>
      </c>
      <c r="F17" s="180">
        <f t="shared" ref="F17" si="2">SUM(F18:F19)</f>
        <v>2732104072</v>
      </c>
      <c r="G17" s="180">
        <f t="shared" ref="G17" si="3">SUM(G18:G19)</f>
        <v>2896716840</v>
      </c>
      <c r="H17" s="180">
        <f t="shared" ref="H17" si="4">SUM(H18:H19)</f>
        <v>3043384363</v>
      </c>
    </row>
    <row r="18" spans="2:8" x14ac:dyDescent="0.2">
      <c r="B18" s="134" t="s">
        <v>15</v>
      </c>
      <c r="C18" s="135" t="s">
        <v>16</v>
      </c>
      <c r="D18" s="180">
        <v>2115868079.51</v>
      </c>
      <c r="E18" s="180">
        <v>1949492324.47</v>
      </c>
      <c r="F18" s="180">
        <f>2471866095+3149600+2364800+8368787</f>
        <v>2485749282</v>
      </c>
      <c r="G18" s="180">
        <f>2619282868+3395300+2549300+9021541</f>
        <v>2634249009</v>
      </c>
      <c r="H18" s="180">
        <f>2749244263+3643200+2735400+9680090</f>
        <v>2765302953</v>
      </c>
    </row>
    <row r="19" spans="2:8" x14ac:dyDescent="0.2">
      <c r="B19" s="134" t="s">
        <v>15</v>
      </c>
      <c r="C19" s="135" t="s">
        <v>17</v>
      </c>
      <c r="D19" s="180">
        <v>363579571.76999998</v>
      </c>
      <c r="E19" s="180">
        <v>349533450.19</v>
      </c>
      <c r="F19" s="180">
        <v>246354790</v>
      </c>
      <c r="G19" s="180">
        <v>262467831</v>
      </c>
      <c r="H19" s="180">
        <v>278081410</v>
      </c>
    </row>
    <row r="20" spans="2:8" ht="25.5" x14ac:dyDescent="0.2">
      <c r="B20" s="183" t="s">
        <v>332</v>
      </c>
      <c r="C20" s="167" t="s">
        <v>313</v>
      </c>
      <c r="D20" s="180">
        <f>SUM(D21:D22)</f>
        <v>145124876.94999999</v>
      </c>
      <c r="E20" s="180">
        <f t="shared" ref="E20:H20" si="5">SUM(E21:E22)</f>
        <v>137566487.83000001</v>
      </c>
      <c r="F20" s="180">
        <f t="shared" si="5"/>
        <v>134356091</v>
      </c>
      <c r="G20" s="180">
        <f t="shared" si="5"/>
        <v>131218633</v>
      </c>
      <c r="H20" s="180">
        <f t="shared" si="5"/>
        <v>139208530</v>
      </c>
    </row>
    <row r="21" spans="2:8" x14ac:dyDescent="0.2">
      <c r="B21" s="134" t="s">
        <v>15</v>
      </c>
      <c r="C21" s="135" t="s">
        <v>16</v>
      </c>
      <c r="D21" s="180">
        <v>108376192.38</v>
      </c>
      <c r="E21" s="180">
        <v>111659693.34</v>
      </c>
      <c r="F21" s="180">
        <v>134356091</v>
      </c>
      <c r="G21" s="180">
        <v>131218633</v>
      </c>
      <c r="H21" s="180">
        <v>139208530</v>
      </c>
    </row>
    <row r="22" spans="2:8" x14ac:dyDescent="0.2">
      <c r="B22" s="134" t="s">
        <v>15</v>
      </c>
      <c r="C22" s="135" t="s">
        <v>17</v>
      </c>
      <c r="D22" s="180">
        <v>36748684.57</v>
      </c>
      <c r="E22" s="180">
        <v>25906794.489999998</v>
      </c>
      <c r="F22" s="180">
        <v>0</v>
      </c>
      <c r="G22" s="180">
        <v>0</v>
      </c>
      <c r="H22" s="180">
        <v>0</v>
      </c>
    </row>
    <row r="23" spans="2:8" ht="25.5" x14ac:dyDescent="0.2">
      <c r="B23" s="183" t="s">
        <v>333</v>
      </c>
      <c r="C23" s="167" t="s">
        <v>314</v>
      </c>
      <c r="D23" s="180">
        <f>SUM(D24:D25)</f>
        <v>735592108.12</v>
      </c>
      <c r="E23" s="180">
        <f t="shared" ref="E23:H23" si="6">SUM(E24:E25)</f>
        <v>470510290.72000003</v>
      </c>
      <c r="F23" s="180">
        <f t="shared" si="6"/>
        <v>510577304</v>
      </c>
      <c r="G23" s="180">
        <f t="shared" si="6"/>
        <v>448940916</v>
      </c>
      <c r="H23" s="180">
        <f t="shared" si="6"/>
        <v>469580279</v>
      </c>
    </row>
    <row r="24" spans="2:8" x14ac:dyDescent="0.2">
      <c r="B24" s="134" t="s">
        <v>15</v>
      </c>
      <c r="C24" s="135" t="s">
        <v>16</v>
      </c>
      <c r="D24" s="180">
        <v>372040230.56999999</v>
      </c>
      <c r="E24" s="180">
        <v>379102282.72000003</v>
      </c>
      <c r="F24" s="180">
        <v>498965904</v>
      </c>
      <c r="G24" s="180">
        <v>436522166</v>
      </c>
      <c r="H24" s="180">
        <f>463574433-7042326</f>
        <v>456532107</v>
      </c>
    </row>
    <row r="25" spans="2:8" x14ac:dyDescent="0.2">
      <c r="B25" s="134" t="s">
        <v>15</v>
      </c>
      <c r="C25" s="135" t="s">
        <v>17</v>
      </c>
      <c r="D25" s="180">
        <v>363551877.55000001</v>
      </c>
      <c r="E25" s="180">
        <v>91408008</v>
      </c>
      <c r="F25" s="180">
        <f>85591400-49130000-25000000+150000</f>
        <v>11611400</v>
      </c>
      <c r="G25" s="180">
        <f>90766397-52028670-26475000+156023</f>
        <v>12418750</v>
      </c>
      <c r="H25" s="180">
        <f>95712537-54786190-27878175</f>
        <v>13048172</v>
      </c>
    </row>
    <row r="26" spans="2:8" ht="25.5" x14ac:dyDescent="0.2">
      <c r="B26" s="183" t="s">
        <v>334</v>
      </c>
      <c r="C26" s="167" t="s">
        <v>315</v>
      </c>
      <c r="D26" s="180">
        <f>SUM(D27:D28)</f>
        <v>181798177.69999999</v>
      </c>
      <c r="E26" s="180">
        <f t="shared" ref="E26:H26" si="7">SUM(E27:E28)</f>
        <v>184468185</v>
      </c>
      <c r="F26" s="180">
        <f t="shared" si="7"/>
        <v>219275533</v>
      </c>
      <c r="G26" s="180">
        <f t="shared" si="7"/>
        <v>224615831</v>
      </c>
      <c r="H26" s="180">
        <f t="shared" si="7"/>
        <v>240547532</v>
      </c>
    </row>
    <row r="27" spans="2:8" x14ac:dyDescent="0.2">
      <c r="B27" s="134" t="s">
        <v>15</v>
      </c>
      <c r="C27" s="135" t="s">
        <v>16</v>
      </c>
      <c r="D27" s="180">
        <v>168297711.06</v>
      </c>
      <c r="E27" s="180">
        <v>171484794</v>
      </c>
      <c r="F27" s="180">
        <v>205872403</v>
      </c>
      <c r="G27" s="180">
        <v>210191881</v>
      </c>
      <c r="H27" s="180">
        <v>225128232</v>
      </c>
    </row>
    <row r="28" spans="2:8" x14ac:dyDescent="0.2">
      <c r="B28" s="134" t="s">
        <v>15</v>
      </c>
      <c r="C28" s="135" t="s">
        <v>17</v>
      </c>
      <c r="D28" s="180">
        <v>13500466.640000001</v>
      </c>
      <c r="E28" s="180">
        <v>12983391</v>
      </c>
      <c r="F28" s="180">
        <v>13403130</v>
      </c>
      <c r="G28" s="180">
        <v>14423950</v>
      </c>
      <c r="H28" s="180">
        <v>15419300</v>
      </c>
    </row>
    <row r="29" spans="2:8" ht="25.5" x14ac:dyDescent="0.2">
      <c r="B29" s="166">
        <v>11</v>
      </c>
      <c r="C29" s="167" t="s">
        <v>316</v>
      </c>
      <c r="D29" s="180">
        <f>SUM(D30:D31)</f>
        <v>136442655.13</v>
      </c>
      <c r="E29" s="180">
        <f t="shared" ref="E29:H29" si="8">SUM(E30:E31)</f>
        <v>143002654</v>
      </c>
      <c r="F29" s="180">
        <f t="shared" si="8"/>
        <v>157876793</v>
      </c>
      <c r="G29" s="180">
        <f t="shared" si="8"/>
        <v>165546093</v>
      </c>
      <c r="H29" s="180">
        <f t="shared" si="8"/>
        <v>176445372</v>
      </c>
    </row>
    <row r="30" spans="2:8" x14ac:dyDescent="0.2">
      <c r="B30" s="134" t="s">
        <v>15</v>
      </c>
      <c r="C30" s="135" t="s">
        <v>16</v>
      </c>
      <c r="D30" s="180">
        <v>129301268.61</v>
      </c>
      <c r="E30" s="180">
        <v>140129465</v>
      </c>
      <c r="F30" s="180">
        <v>155202476</v>
      </c>
      <c r="G30" s="180">
        <v>162752824</v>
      </c>
      <c r="H30" s="180">
        <v>173548142</v>
      </c>
    </row>
    <row r="31" spans="2:8" x14ac:dyDescent="0.2">
      <c r="B31" s="134" t="s">
        <v>15</v>
      </c>
      <c r="C31" s="135" t="s">
        <v>17</v>
      </c>
      <c r="D31" s="180">
        <v>7141386.5199999996</v>
      </c>
      <c r="E31" s="180">
        <v>2873189</v>
      </c>
      <c r="F31" s="180">
        <v>2674317</v>
      </c>
      <c r="G31" s="180">
        <v>2793269</v>
      </c>
      <c r="H31" s="180">
        <v>2897230</v>
      </c>
    </row>
    <row r="32" spans="2:8" ht="25.5" x14ac:dyDescent="0.2">
      <c r="B32" s="166">
        <v>12</v>
      </c>
      <c r="C32" s="167" t="s">
        <v>317</v>
      </c>
      <c r="D32" s="180">
        <f>SUM(D33:D34)</f>
        <v>140847661.72</v>
      </c>
      <c r="E32" s="180">
        <f t="shared" ref="E32:H32" si="9">SUM(E33:E34)</f>
        <v>74974908</v>
      </c>
      <c r="F32" s="180">
        <f t="shared" si="9"/>
        <v>42054293</v>
      </c>
      <c r="G32" s="180">
        <f t="shared" si="9"/>
        <v>44964738</v>
      </c>
      <c r="H32" s="180">
        <f t="shared" si="9"/>
        <v>47391200</v>
      </c>
    </row>
    <row r="33" spans="2:8" x14ac:dyDescent="0.2">
      <c r="B33" s="134" t="s">
        <v>15</v>
      </c>
      <c r="C33" s="135" t="s">
        <v>16</v>
      </c>
      <c r="D33" s="180">
        <v>42196436.590000004</v>
      </c>
      <c r="E33" s="180">
        <v>30345310</v>
      </c>
      <c r="F33" s="180">
        <v>42054293</v>
      </c>
      <c r="G33" s="180">
        <v>44964738</v>
      </c>
      <c r="H33" s="180">
        <v>47391200</v>
      </c>
    </row>
    <row r="34" spans="2:8" x14ac:dyDescent="0.2">
      <c r="B34" s="134" t="s">
        <v>15</v>
      </c>
      <c r="C34" s="135" t="s">
        <v>17</v>
      </c>
      <c r="D34" s="180">
        <v>98651225.129999995</v>
      </c>
      <c r="E34" s="180">
        <v>44629598</v>
      </c>
      <c r="F34" s="180">
        <v>0</v>
      </c>
      <c r="G34" s="180">
        <v>0</v>
      </c>
      <c r="H34" s="180">
        <v>0</v>
      </c>
    </row>
    <row r="35" spans="2:8" ht="25.5" x14ac:dyDescent="0.2">
      <c r="B35" s="166">
        <v>14</v>
      </c>
      <c r="C35" s="167" t="s">
        <v>318</v>
      </c>
      <c r="D35" s="180">
        <f>SUM(D36:D37)</f>
        <v>507186756.63</v>
      </c>
      <c r="E35" s="180">
        <f t="shared" ref="E35:H35" si="10">SUM(E36:E37)</f>
        <v>478192753</v>
      </c>
      <c r="F35" s="180">
        <f t="shared" si="10"/>
        <v>517349524</v>
      </c>
      <c r="G35" s="180">
        <f t="shared" si="10"/>
        <v>493551126</v>
      </c>
      <c r="H35" s="180">
        <f t="shared" si="10"/>
        <v>519155533</v>
      </c>
    </row>
    <row r="36" spans="2:8" x14ac:dyDescent="0.2">
      <c r="B36" s="134" t="s">
        <v>15</v>
      </c>
      <c r="C36" s="135" t="s">
        <v>16</v>
      </c>
      <c r="D36" s="180">
        <v>474492918.87</v>
      </c>
      <c r="E36" s="180">
        <v>449478611</v>
      </c>
      <c r="F36" s="180">
        <v>517349524</v>
      </c>
      <c r="G36" s="180">
        <v>493551126</v>
      </c>
      <c r="H36" s="180">
        <v>519155533</v>
      </c>
    </row>
    <row r="37" spans="2:8" x14ac:dyDescent="0.2">
      <c r="B37" s="134" t="s">
        <v>15</v>
      </c>
      <c r="C37" s="135" t="s">
        <v>17</v>
      </c>
      <c r="D37" s="180">
        <v>32693837.760000002</v>
      </c>
      <c r="E37" s="180">
        <v>28714142</v>
      </c>
      <c r="F37" s="180">
        <v>0</v>
      </c>
      <c r="G37" s="180">
        <v>0</v>
      </c>
      <c r="H37" s="180">
        <v>0</v>
      </c>
    </row>
    <row r="38" spans="2:8" ht="25.5" x14ac:dyDescent="0.2">
      <c r="B38" s="166">
        <v>15</v>
      </c>
      <c r="C38" s="167" t="s">
        <v>319</v>
      </c>
      <c r="D38" s="180">
        <f>SUM(D39:D40)</f>
        <v>102355870.82000001</v>
      </c>
      <c r="E38" s="180">
        <f t="shared" ref="E38:H38" si="11">SUM(E39:E40)</f>
        <v>61660671.200000003</v>
      </c>
      <c r="F38" s="180">
        <f t="shared" si="11"/>
        <v>4203390</v>
      </c>
      <c r="G38" s="180">
        <f t="shared" si="11"/>
        <v>4514441</v>
      </c>
      <c r="H38" s="180">
        <f t="shared" si="11"/>
        <v>4798850</v>
      </c>
    </row>
    <row r="39" spans="2:8" x14ac:dyDescent="0.2">
      <c r="B39" s="134" t="s">
        <v>15</v>
      </c>
      <c r="C39" s="135" t="s">
        <v>16</v>
      </c>
      <c r="D39" s="180">
        <v>3745365.68</v>
      </c>
      <c r="E39" s="180">
        <v>3805358</v>
      </c>
      <c r="F39" s="180">
        <v>4203390</v>
      </c>
      <c r="G39" s="180">
        <v>4514441</v>
      </c>
      <c r="H39" s="180">
        <v>4798850</v>
      </c>
    </row>
    <row r="40" spans="2:8" x14ac:dyDescent="0.2">
      <c r="B40" s="134" t="s">
        <v>15</v>
      </c>
      <c r="C40" s="135" t="s">
        <v>17</v>
      </c>
      <c r="D40" s="180">
        <v>98610505.140000001</v>
      </c>
      <c r="E40" s="180">
        <v>57855313.200000003</v>
      </c>
      <c r="F40" s="180">
        <v>0</v>
      </c>
      <c r="G40" s="180">
        <v>0</v>
      </c>
      <c r="H40" s="180">
        <v>0</v>
      </c>
    </row>
    <row r="41" spans="2:8" ht="25.5" x14ac:dyDescent="0.2">
      <c r="B41" s="166">
        <v>16</v>
      </c>
      <c r="C41" s="167" t="s">
        <v>320</v>
      </c>
      <c r="D41" s="180">
        <f>SUM(D42:D43)</f>
        <v>8217228.5499999998</v>
      </c>
      <c r="E41" s="180">
        <f t="shared" ref="E41:H41" si="12">SUM(E42:E43)</f>
        <v>9759407</v>
      </c>
      <c r="F41" s="180">
        <f t="shared" si="12"/>
        <v>10868138</v>
      </c>
      <c r="G41" s="180">
        <f t="shared" si="12"/>
        <v>11672380</v>
      </c>
      <c r="H41" s="180">
        <f t="shared" si="12"/>
        <v>12407740</v>
      </c>
    </row>
    <row r="42" spans="2:8" x14ac:dyDescent="0.2">
      <c r="B42" s="134" t="s">
        <v>15</v>
      </c>
      <c r="C42" s="135" t="s">
        <v>16</v>
      </c>
      <c r="D42" s="180">
        <v>8217228.5499999998</v>
      </c>
      <c r="E42" s="180">
        <v>8959407</v>
      </c>
      <c r="F42" s="180">
        <v>10868138</v>
      </c>
      <c r="G42" s="180">
        <v>11672380</v>
      </c>
      <c r="H42" s="180">
        <v>12407740</v>
      </c>
    </row>
    <row r="43" spans="2:8" x14ac:dyDescent="0.2">
      <c r="B43" s="134" t="s">
        <v>15</v>
      </c>
      <c r="C43" s="135" t="s">
        <v>17</v>
      </c>
      <c r="D43" s="180">
        <v>0</v>
      </c>
      <c r="E43" s="180">
        <v>800000</v>
      </c>
      <c r="F43" s="180">
        <v>0</v>
      </c>
      <c r="G43" s="180">
        <v>0</v>
      </c>
      <c r="H43" s="180">
        <v>0</v>
      </c>
    </row>
    <row r="44" spans="2:8" ht="25.5" x14ac:dyDescent="0.2">
      <c r="B44" s="166">
        <v>19</v>
      </c>
      <c r="C44" s="167" t="s">
        <v>321</v>
      </c>
      <c r="D44" s="180">
        <f>SUM(D45:D46)</f>
        <v>163484043.84</v>
      </c>
      <c r="E44" s="180">
        <f t="shared" ref="E44:H44" si="13">SUM(E45:E46)</f>
        <v>209957225</v>
      </c>
      <c r="F44" s="180">
        <f t="shared" si="13"/>
        <v>252087502</v>
      </c>
      <c r="G44" s="180">
        <f t="shared" si="13"/>
        <v>272904962</v>
      </c>
      <c r="H44" s="180">
        <f t="shared" si="13"/>
        <v>283350223</v>
      </c>
    </row>
    <row r="45" spans="2:8" x14ac:dyDescent="0.2">
      <c r="B45" s="134" t="s">
        <v>15</v>
      </c>
      <c r="C45" s="135" t="s">
        <v>16</v>
      </c>
      <c r="D45" s="180">
        <v>163350943.84</v>
      </c>
      <c r="E45" s="180">
        <v>207867271</v>
      </c>
      <c r="F45" s="180">
        <v>252087502</v>
      </c>
      <c r="G45" s="180">
        <v>272904962</v>
      </c>
      <c r="H45" s="180">
        <v>283350223</v>
      </c>
    </row>
    <row r="46" spans="2:8" x14ac:dyDescent="0.2">
      <c r="B46" s="134" t="s">
        <v>15</v>
      </c>
      <c r="C46" s="135" t="s">
        <v>17</v>
      </c>
      <c r="D46" s="180">
        <v>133100</v>
      </c>
      <c r="E46" s="180">
        <v>2089954</v>
      </c>
      <c r="F46" s="180">
        <v>0</v>
      </c>
      <c r="G46" s="180">
        <v>0</v>
      </c>
      <c r="H46" s="180">
        <v>0</v>
      </c>
    </row>
    <row r="47" spans="2:8" ht="25.5" x14ac:dyDescent="0.2">
      <c r="B47" s="166">
        <v>27</v>
      </c>
      <c r="C47" s="167" t="s">
        <v>322</v>
      </c>
      <c r="D47" s="180">
        <f>SUM(D48:D49)</f>
        <v>10737808.74</v>
      </c>
      <c r="E47" s="180">
        <f t="shared" ref="E47:H47" si="14">SUM(E48:E49)</f>
        <v>16499600</v>
      </c>
      <c r="F47" s="180">
        <f t="shared" si="14"/>
        <v>14145925</v>
      </c>
      <c r="G47" s="180">
        <f t="shared" si="14"/>
        <v>15150286</v>
      </c>
      <c r="H47" s="180">
        <f t="shared" si="14"/>
        <v>15998702</v>
      </c>
    </row>
    <row r="48" spans="2:8" x14ac:dyDescent="0.2">
      <c r="B48" s="134" t="s">
        <v>15</v>
      </c>
      <c r="C48" s="135" t="s">
        <v>16</v>
      </c>
      <c r="D48" s="180">
        <v>10199081.960000001</v>
      </c>
      <c r="E48" s="180">
        <v>16207100</v>
      </c>
      <c r="F48" s="180">
        <f>1500000+5200000+6945925</f>
        <v>13645925</v>
      </c>
      <c r="G48" s="180">
        <f>1500000+5400000+7750286</f>
        <v>14650286</v>
      </c>
      <c r="H48" s="180">
        <f>1500000+5600000+8398702</f>
        <v>15498702</v>
      </c>
    </row>
    <row r="49" spans="1:13" x14ac:dyDescent="0.2">
      <c r="B49" s="134" t="s">
        <v>15</v>
      </c>
      <c r="C49" s="135" t="s">
        <v>17</v>
      </c>
      <c r="D49" s="180">
        <v>538726.78</v>
      </c>
      <c r="E49" s="180">
        <v>292500</v>
      </c>
      <c r="F49" s="180">
        <v>500000</v>
      </c>
      <c r="G49" s="180">
        <v>500000</v>
      </c>
      <c r="H49" s="180">
        <v>500000</v>
      </c>
    </row>
    <row r="50" spans="1:13" ht="25.5" x14ac:dyDescent="0.2">
      <c r="B50" s="166">
        <v>28</v>
      </c>
      <c r="C50" s="167" t="s">
        <v>323</v>
      </c>
      <c r="D50" s="180">
        <f>SUM(D51:D52)</f>
        <v>8589600.5</v>
      </c>
      <c r="E50" s="180">
        <f t="shared" ref="E50:H50" si="15">SUM(E51:E52)</f>
        <v>13204105.629999999</v>
      </c>
      <c r="F50" s="180">
        <f t="shared" si="15"/>
        <v>9002806</v>
      </c>
      <c r="G50" s="180">
        <f t="shared" si="15"/>
        <v>9669014</v>
      </c>
      <c r="H50" s="180">
        <f t="shared" si="15"/>
        <v>10278162</v>
      </c>
    </row>
    <row r="51" spans="1:13" x14ac:dyDescent="0.2">
      <c r="B51" s="134" t="s">
        <v>15</v>
      </c>
      <c r="C51" s="135" t="s">
        <v>16</v>
      </c>
      <c r="D51" s="180">
        <v>7553916.7800000003</v>
      </c>
      <c r="E51" s="180">
        <v>7755428</v>
      </c>
      <c r="F51" s="180">
        <v>9002806</v>
      </c>
      <c r="G51" s="180">
        <v>9669014</v>
      </c>
      <c r="H51" s="180">
        <v>10278162</v>
      </c>
    </row>
    <row r="52" spans="1:13" x14ac:dyDescent="0.2">
      <c r="B52" s="134" t="s">
        <v>15</v>
      </c>
      <c r="C52" s="135" t="s">
        <v>17</v>
      </c>
      <c r="D52" s="180">
        <v>1035683.72</v>
      </c>
      <c r="E52" s="180">
        <v>5448677.6299999999</v>
      </c>
      <c r="F52" s="180">
        <v>0</v>
      </c>
      <c r="G52" s="180">
        <v>0</v>
      </c>
      <c r="H52" s="180">
        <v>0</v>
      </c>
    </row>
    <row r="53" spans="1:13" ht="25.5" x14ac:dyDescent="0.2">
      <c r="B53" s="166">
        <v>36</v>
      </c>
      <c r="C53" s="167" t="s">
        <v>324</v>
      </c>
      <c r="D53" s="180">
        <f>SUM(D54:D55)</f>
        <v>10343278.65</v>
      </c>
      <c r="E53" s="180">
        <f t="shared" ref="E53:H53" si="16">SUM(E54:E55)</f>
        <v>10254896</v>
      </c>
      <c r="F53" s="180">
        <f t="shared" si="16"/>
        <v>12686336</v>
      </c>
      <c r="G53" s="180">
        <f t="shared" si="16"/>
        <v>13624170</v>
      </c>
      <c r="H53" s="180">
        <f t="shared" si="16"/>
        <v>14480108</v>
      </c>
    </row>
    <row r="54" spans="1:13" x14ac:dyDescent="0.2">
      <c r="B54" s="134" t="s">
        <v>15</v>
      </c>
      <c r="C54" s="135" t="s">
        <v>16</v>
      </c>
      <c r="D54" s="180">
        <v>10169478.65</v>
      </c>
      <c r="E54" s="180">
        <v>10244896</v>
      </c>
      <c r="F54" s="180">
        <v>12686336</v>
      </c>
      <c r="G54" s="180">
        <v>13624170</v>
      </c>
      <c r="H54" s="180">
        <v>14480108</v>
      </c>
    </row>
    <row r="55" spans="1:13" x14ac:dyDescent="0.2">
      <c r="B55" s="134" t="s">
        <v>15</v>
      </c>
      <c r="C55" s="135" t="s">
        <v>17</v>
      </c>
      <c r="D55" s="180">
        <v>173800</v>
      </c>
      <c r="E55" s="180">
        <v>10000</v>
      </c>
      <c r="F55" s="180">
        <v>0</v>
      </c>
      <c r="G55" s="180">
        <v>0</v>
      </c>
      <c r="H55" s="180">
        <v>0</v>
      </c>
    </row>
    <row r="56" spans="1:13" ht="25.5" x14ac:dyDescent="0.2">
      <c r="B56" s="166">
        <v>37</v>
      </c>
      <c r="C56" s="167" t="s">
        <v>325</v>
      </c>
      <c r="D56" s="180">
        <f>SUM(D57:D58)</f>
        <v>11712794.529999999</v>
      </c>
      <c r="E56" s="180">
        <f t="shared" ref="E56:H56" si="17">SUM(E57:E58)</f>
        <v>186563986</v>
      </c>
      <c r="F56" s="180">
        <f t="shared" si="17"/>
        <v>165752013</v>
      </c>
      <c r="G56" s="180">
        <f t="shared" si="17"/>
        <v>280526114</v>
      </c>
      <c r="H56" s="180">
        <f t="shared" si="17"/>
        <v>505258485.5</v>
      </c>
    </row>
    <row r="57" spans="1:13" x14ac:dyDescent="0.2">
      <c r="B57" s="134" t="s">
        <v>15</v>
      </c>
      <c r="C57" s="135" t="s">
        <v>16</v>
      </c>
      <c r="D57" s="180">
        <v>11652802.529999999</v>
      </c>
      <c r="E57" s="180">
        <v>186563986</v>
      </c>
      <c r="F57" s="180">
        <f>15116837+20000000+120469500+535120+9630556</f>
        <v>165752013</v>
      </c>
      <c r="G57" s="180">
        <f>15927984+20000000+231380700+267220+12950210</f>
        <v>280526114</v>
      </c>
      <c r="H57" s="180">
        <f>16751517+20000000+455250600+104123.5+13152245</f>
        <v>505258485.5</v>
      </c>
    </row>
    <row r="58" spans="1:13" x14ac:dyDescent="0.2">
      <c r="B58" s="134" t="s">
        <v>15</v>
      </c>
      <c r="C58" s="135" t="s">
        <v>17</v>
      </c>
      <c r="D58" s="180">
        <v>59992</v>
      </c>
      <c r="E58" s="180">
        <v>0</v>
      </c>
      <c r="F58" s="180"/>
      <c r="G58" s="180"/>
      <c r="H58" s="180"/>
    </row>
    <row r="59" spans="1:13" x14ac:dyDescent="0.2">
      <c r="B59" s="134"/>
      <c r="C59" s="135" t="s">
        <v>347</v>
      </c>
      <c r="D59" s="180">
        <f>D60</f>
        <v>0</v>
      </c>
      <c r="E59" s="180">
        <f t="shared" ref="E59:H59" si="18">E60</f>
        <v>0</v>
      </c>
      <c r="F59" s="180">
        <f t="shared" si="18"/>
        <v>255751832</v>
      </c>
      <c r="G59" s="180">
        <f t="shared" si="18"/>
        <v>830458141</v>
      </c>
      <c r="H59" s="180">
        <f t="shared" si="18"/>
        <v>916036398</v>
      </c>
    </row>
    <row r="60" spans="1:13" x14ac:dyDescent="0.2">
      <c r="B60" s="134" t="s">
        <v>15</v>
      </c>
      <c r="C60" s="135" t="s">
        <v>17</v>
      </c>
      <c r="D60" s="180">
        <f>'D1'!D30</f>
        <v>0</v>
      </c>
      <c r="E60" s="180">
        <f>'D1'!E30</f>
        <v>0</v>
      </c>
      <c r="F60" s="180">
        <f>'D1'!F30</f>
        <v>255751832</v>
      </c>
      <c r="G60" s="180">
        <f>'D1'!G30</f>
        <v>830458141</v>
      </c>
      <c r="H60" s="180">
        <f>'D1'!H30</f>
        <v>916036398</v>
      </c>
    </row>
    <row r="61" spans="1:13" x14ac:dyDescent="0.2">
      <c r="A61" s="158">
        <v>1</v>
      </c>
      <c r="B61" s="148" t="s">
        <v>15</v>
      </c>
      <c r="C61" s="149" t="s">
        <v>251</v>
      </c>
      <c r="D61" s="151">
        <f>D17+D14+D20+D23+D26+D29+D32+D35+D38+D41+D44+D47+D50+D53++D56+D59</f>
        <v>5363442909.7099991</v>
      </c>
      <c r="E61" s="151">
        <f t="shared" ref="E61:H61" si="19">E17+E14+E20+E23+E26+E29+E32+E35+E38+E41+E44+E47+E50+E53++E56+E59</f>
        <v>4726569643.29</v>
      </c>
      <c r="F61" s="151">
        <f t="shared" si="19"/>
        <v>5556893469</v>
      </c>
      <c r="G61" s="151">
        <f t="shared" si="19"/>
        <v>6083564994</v>
      </c>
      <c r="H61" s="151">
        <f t="shared" si="19"/>
        <v>6642270739.5</v>
      </c>
      <c r="I61" s="172" t="b">
        <f>D61=D62+D63</f>
        <v>1</v>
      </c>
      <c r="J61" s="172" t="b">
        <f t="shared" ref="J61:M61" si="20">E61=E62+E63</f>
        <v>1</v>
      </c>
      <c r="K61" s="172" t="b">
        <f t="shared" si="20"/>
        <v>1</v>
      </c>
      <c r="L61" s="172" t="b">
        <f t="shared" si="20"/>
        <v>1</v>
      </c>
      <c r="M61" s="172" t="b">
        <f t="shared" si="20"/>
        <v>1</v>
      </c>
    </row>
    <row r="62" spans="1:13" x14ac:dyDescent="0.2">
      <c r="A62" s="158">
        <v>1</v>
      </c>
      <c r="B62" s="148" t="s">
        <v>15</v>
      </c>
      <c r="C62" s="149" t="s">
        <v>16</v>
      </c>
      <c r="D62" s="151">
        <f>D18+D15+D21+D24+D27+D30+D33+D36+D39+D42+D45+D48+D51+D54++D57</f>
        <v>3988546893.8000011</v>
      </c>
      <c r="E62" s="151">
        <f>E18+E15+E21+E24+E27+E30+E33+E36+E39+E42+E45+E48+E51+E54++E57</f>
        <v>3979350968.8100004</v>
      </c>
      <c r="F62" s="151">
        <f>F18+F15+F21+F24+F27+F30+F33+F36+F39+F42+F45+F48+F51+F54++F57</f>
        <v>4868055000</v>
      </c>
      <c r="G62" s="151">
        <f>G18+G15+G21+G24+G27+G30+G33+G36+G39+G42+G45+G48+G51+G54++G57</f>
        <v>4954573053</v>
      </c>
      <c r="H62" s="151">
        <f>H18+H15+H21+H24+H27+H30+H33+H36+H39+H42+H45+H48+H51+H54++H57</f>
        <v>5410988229.5</v>
      </c>
      <c r="I62" s="159"/>
    </row>
    <row r="63" spans="1:13" x14ac:dyDescent="0.2">
      <c r="A63" s="158">
        <v>1</v>
      </c>
      <c r="B63" s="148" t="s">
        <v>15</v>
      </c>
      <c r="C63" s="149" t="s">
        <v>17</v>
      </c>
      <c r="D63" s="151">
        <f>D19+D16+D22+D25+D28+D31+D34+D37+D40+D43+D46+D49+D52+D55+D58+D60</f>
        <v>1374896015.9100003</v>
      </c>
      <c r="E63" s="151">
        <f t="shared" ref="E63:H63" si="21">E19+E16+E22+E25+E28+E31+E34+E37+E40+E43+E46+E49+E52+E55+E58+E60</f>
        <v>747218674.48000002</v>
      </c>
      <c r="F63" s="151">
        <f t="shared" si="21"/>
        <v>688838469</v>
      </c>
      <c r="G63" s="151">
        <f t="shared" si="21"/>
        <v>1128991941</v>
      </c>
      <c r="H63" s="151">
        <f t="shared" si="21"/>
        <v>1231282510</v>
      </c>
      <c r="I63" s="159"/>
    </row>
    <row r="64" spans="1:13" x14ac:dyDescent="0.2">
      <c r="B64" s="131"/>
      <c r="C64" s="132"/>
      <c r="D64" s="160"/>
      <c r="E64" s="160"/>
      <c r="F64" s="160"/>
      <c r="G64" s="160"/>
      <c r="H64" s="160"/>
    </row>
    <row r="65" spans="2:8" x14ac:dyDescent="0.2">
      <c r="B65" s="131"/>
      <c r="C65" s="132" t="s">
        <v>341</v>
      </c>
      <c r="D65" s="131"/>
      <c r="E65" s="131"/>
      <c r="F65" s="131"/>
      <c r="G65" s="131" t="s">
        <v>342</v>
      </c>
      <c r="H65" s="131"/>
    </row>
    <row r="66" spans="2:8" x14ac:dyDescent="0.2">
      <c r="B66" s="131"/>
      <c r="C66" s="132"/>
      <c r="D66" s="131"/>
      <c r="E66" s="131"/>
      <c r="F66" s="131"/>
      <c r="G66" s="131"/>
      <c r="H66" s="131"/>
    </row>
    <row r="67" spans="2:8" x14ac:dyDescent="0.2">
      <c r="B67" s="131"/>
      <c r="C67" s="132" t="s">
        <v>346</v>
      </c>
      <c r="D67" s="160"/>
      <c r="E67" s="160"/>
      <c r="F67" s="160"/>
      <c r="G67" s="160" t="s">
        <v>344</v>
      </c>
      <c r="H67" s="160"/>
    </row>
    <row r="68" spans="2:8" x14ac:dyDescent="0.2">
      <c r="B68" s="230"/>
      <c r="C68" s="230"/>
      <c r="D68" s="125"/>
      <c r="E68" s="128"/>
      <c r="F68" s="231"/>
      <c r="G68" s="231"/>
      <c r="H68" s="128"/>
    </row>
    <row r="69" spans="2:8" x14ac:dyDescent="0.2">
      <c r="B69" s="230"/>
      <c r="C69" s="230"/>
      <c r="D69" s="139"/>
      <c r="E69" s="128"/>
      <c r="F69" s="225"/>
      <c r="G69" s="225"/>
      <c r="H69" s="128"/>
    </row>
  </sheetData>
  <mergeCells count="7">
    <mergeCell ref="B68:C69"/>
    <mergeCell ref="F68:G68"/>
    <mergeCell ref="F69:G69"/>
    <mergeCell ref="B7:H7"/>
    <mergeCell ref="B6:H6"/>
    <mergeCell ref="B11:B12"/>
    <mergeCell ref="C11:C12"/>
  </mergeCells>
  <conditionalFormatting sqref="B65:B71">
    <cfRule type="expression" dxfId="83" priority="1" stopIfTrue="1">
      <formula>A65=1</formula>
    </cfRule>
    <cfRule type="expression" dxfId="82" priority="2" stopIfTrue="1">
      <formula>A65=2</formula>
    </cfRule>
  </conditionalFormatting>
  <conditionalFormatting sqref="C65:C71">
    <cfRule type="expression" dxfId="81" priority="3" stopIfTrue="1">
      <formula>A65=1</formula>
    </cfRule>
    <cfRule type="expression" dxfId="80" priority="4" stopIfTrue="1">
      <formula>A65=2</formula>
    </cfRule>
  </conditionalFormatting>
  <conditionalFormatting sqref="D65:D71">
    <cfRule type="expression" dxfId="79" priority="5" stopIfTrue="1">
      <formula>A65=1</formula>
    </cfRule>
    <cfRule type="expression" dxfId="78" priority="6" stopIfTrue="1">
      <formula>A65=2</formula>
    </cfRule>
  </conditionalFormatting>
  <conditionalFormatting sqref="E65:E71">
    <cfRule type="expression" dxfId="77" priority="7" stopIfTrue="1">
      <formula>A65=1</formula>
    </cfRule>
    <cfRule type="expression" dxfId="76" priority="8" stopIfTrue="1">
      <formula>A65=2</formula>
    </cfRule>
  </conditionalFormatting>
  <conditionalFormatting sqref="F65:F71">
    <cfRule type="expression" dxfId="75" priority="9" stopIfTrue="1">
      <formula>A65=1</formula>
    </cfRule>
    <cfRule type="expression" dxfId="74" priority="10" stopIfTrue="1">
      <formula>A65=2</formula>
    </cfRule>
  </conditionalFormatting>
  <conditionalFormatting sqref="G65:G71">
    <cfRule type="expression" dxfId="73" priority="11" stopIfTrue="1">
      <formula>A65=1</formula>
    </cfRule>
    <cfRule type="expression" dxfId="72" priority="12" stopIfTrue="1">
      <formula>A65=2</formula>
    </cfRule>
  </conditionalFormatting>
  <conditionalFormatting sqref="H65:H71">
    <cfRule type="expression" dxfId="71" priority="13" stopIfTrue="1">
      <formula>A65=1</formula>
    </cfRule>
    <cfRule type="expression" dxfId="70" priority="14" stopIfTrue="1">
      <formula>A65=2</formula>
    </cfRule>
  </conditionalFormatting>
  <pageMargins left="0.39370078740157483" right="0.39370078740157483" top="0.39370078740157483" bottom="0.59055118110236227" header="0.39370078740157483" footer="0.39370078740157483"/>
  <pageSetup paperSize="9" fitToHeight="50" orientation="landscape" r:id="rId1"/>
  <headerFooter>
    <oddFooter>&amp;CСторінка &amp;P із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61"/>
  <sheetViews>
    <sheetView view="pageBreakPreview" topLeftCell="B22" zoomScale="115" zoomScaleNormal="100" zoomScaleSheetLayoutView="115" workbookViewId="0">
      <selection activeCell="H43" sqref="H43"/>
    </sheetView>
  </sheetViews>
  <sheetFormatPr defaultRowHeight="12.75" x14ac:dyDescent="0.2"/>
  <cols>
    <col min="1" max="1" width="0" style="156" hidden="1" customWidth="1"/>
    <col min="2" max="2" width="15.7109375" style="120" customWidth="1"/>
    <col min="3" max="3" width="50.7109375" style="121" customWidth="1"/>
    <col min="4" max="8" width="17.42578125" style="156" customWidth="1"/>
    <col min="9" max="257" width="9.140625" style="156"/>
    <col min="258" max="258" width="15.7109375" style="156" customWidth="1"/>
    <col min="259" max="259" width="50.7109375" style="156" customWidth="1"/>
    <col min="260" max="264" width="17.42578125" style="156" customWidth="1"/>
    <col min="265" max="513" width="9.140625" style="156"/>
    <col min="514" max="514" width="15.7109375" style="156" customWidth="1"/>
    <col min="515" max="515" width="50.7109375" style="156" customWidth="1"/>
    <col min="516" max="520" width="17.42578125" style="156" customWidth="1"/>
    <col min="521" max="769" width="9.140625" style="156"/>
    <col min="770" max="770" width="15.7109375" style="156" customWidth="1"/>
    <col min="771" max="771" width="50.7109375" style="156" customWidth="1"/>
    <col min="772" max="776" width="17.42578125" style="156" customWidth="1"/>
    <col min="777" max="1025" width="9.140625" style="156"/>
    <col min="1026" max="1026" width="15.7109375" style="156" customWidth="1"/>
    <col min="1027" max="1027" width="50.7109375" style="156" customWidth="1"/>
    <col min="1028" max="1032" width="17.42578125" style="156" customWidth="1"/>
    <col min="1033" max="1281" width="9.140625" style="156"/>
    <col min="1282" max="1282" width="15.7109375" style="156" customWidth="1"/>
    <col min="1283" max="1283" width="50.7109375" style="156" customWidth="1"/>
    <col min="1284" max="1288" width="17.42578125" style="156" customWidth="1"/>
    <col min="1289" max="1537" width="9.140625" style="156"/>
    <col min="1538" max="1538" width="15.7109375" style="156" customWidth="1"/>
    <col min="1539" max="1539" width="50.7109375" style="156" customWidth="1"/>
    <col min="1540" max="1544" width="17.42578125" style="156" customWidth="1"/>
    <col min="1545" max="1793" width="9.140625" style="156"/>
    <col min="1794" max="1794" width="15.7109375" style="156" customWidth="1"/>
    <col min="1795" max="1795" width="50.7109375" style="156" customWidth="1"/>
    <col min="1796" max="1800" width="17.42578125" style="156" customWidth="1"/>
    <col min="1801" max="2049" width="9.140625" style="156"/>
    <col min="2050" max="2050" width="15.7109375" style="156" customWidth="1"/>
    <col min="2051" max="2051" width="50.7109375" style="156" customWidth="1"/>
    <col min="2052" max="2056" width="17.42578125" style="156" customWidth="1"/>
    <col min="2057" max="2305" width="9.140625" style="156"/>
    <col min="2306" max="2306" width="15.7109375" style="156" customWidth="1"/>
    <col min="2307" max="2307" width="50.7109375" style="156" customWidth="1"/>
    <col min="2308" max="2312" width="17.42578125" style="156" customWidth="1"/>
    <col min="2313" max="2561" width="9.140625" style="156"/>
    <col min="2562" max="2562" width="15.7109375" style="156" customWidth="1"/>
    <col min="2563" max="2563" width="50.7109375" style="156" customWidth="1"/>
    <col min="2564" max="2568" width="17.42578125" style="156" customWidth="1"/>
    <col min="2569" max="2817" width="9.140625" style="156"/>
    <col min="2818" max="2818" width="15.7109375" style="156" customWidth="1"/>
    <col min="2819" max="2819" width="50.7109375" style="156" customWidth="1"/>
    <col min="2820" max="2824" width="17.42578125" style="156" customWidth="1"/>
    <col min="2825" max="3073" width="9.140625" style="156"/>
    <col min="3074" max="3074" width="15.7109375" style="156" customWidth="1"/>
    <col min="3075" max="3075" width="50.7109375" style="156" customWidth="1"/>
    <col min="3076" max="3080" width="17.42578125" style="156" customWidth="1"/>
    <col min="3081" max="3329" width="9.140625" style="156"/>
    <col min="3330" max="3330" width="15.7109375" style="156" customWidth="1"/>
    <col min="3331" max="3331" width="50.7109375" style="156" customWidth="1"/>
    <col min="3332" max="3336" width="17.42578125" style="156" customWidth="1"/>
    <col min="3337" max="3585" width="9.140625" style="156"/>
    <col min="3586" max="3586" width="15.7109375" style="156" customWidth="1"/>
    <col min="3587" max="3587" width="50.7109375" style="156" customWidth="1"/>
    <col min="3588" max="3592" width="17.42578125" style="156" customWidth="1"/>
    <col min="3593" max="3841" width="9.140625" style="156"/>
    <col min="3842" max="3842" width="15.7109375" style="156" customWidth="1"/>
    <col min="3843" max="3843" width="50.7109375" style="156" customWidth="1"/>
    <col min="3844" max="3848" width="17.42578125" style="156" customWidth="1"/>
    <col min="3849" max="4097" width="9.140625" style="156"/>
    <col min="4098" max="4098" width="15.7109375" style="156" customWidth="1"/>
    <col min="4099" max="4099" width="50.7109375" style="156" customWidth="1"/>
    <col min="4100" max="4104" width="17.42578125" style="156" customWidth="1"/>
    <col min="4105" max="4353" width="9.140625" style="156"/>
    <col min="4354" max="4354" width="15.7109375" style="156" customWidth="1"/>
    <col min="4355" max="4355" width="50.7109375" style="156" customWidth="1"/>
    <col min="4356" max="4360" width="17.42578125" style="156" customWidth="1"/>
    <col min="4361" max="4609" width="9.140625" style="156"/>
    <col min="4610" max="4610" width="15.7109375" style="156" customWidth="1"/>
    <col min="4611" max="4611" width="50.7109375" style="156" customWidth="1"/>
    <col min="4612" max="4616" width="17.42578125" style="156" customWidth="1"/>
    <col min="4617" max="4865" width="9.140625" style="156"/>
    <col min="4866" max="4866" width="15.7109375" style="156" customWidth="1"/>
    <col min="4867" max="4867" width="50.7109375" style="156" customWidth="1"/>
    <col min="4868" max="4872" width="17.42578125" style="156" customWidth="1"/>
    <col min="4873" max="5121" width="9.140625" style="156"/>
    <col min="5122" max="5122" width="15.7109375" style="156" customWidth="1"/>
    <col min="5123" max="5123" width="50.7109375" style="156" customWidth="1"/>
    <col min="5124" max="5128" width="17.42578125" style="156" customWidth="1"/>
    <col min="5129" max="5377" width="9.140625" style="156"/>
    <col min="5378" max="5378" width="15.7109375" style="156" customWidth="1"/>
    <col min="5379" max="5379" width="50.7109375" style="156" customWidth="1"/>
    <col min="5380" max="5384" width="17.42578125" style="156" customWidth="1"/>
    <col min="5385" max="5633" width="9.140625" style="156"/>
    <col min="5634" max="5634" width="15.7109375" style="156" customWidth="1"/>
    <col min="5635" max="5635" width="50.7109375" style="156" customWidth="1"/>
    <col min="5636" max="5640" width="17.42578125" style="156" customWidth="1"/>
    <col min="5641" max="5889" width="9.140625" style="156"/>
    <col min="5890" max="5890" width="15.7109375" style="156" customWidth="1"/>
    <col min="5891" max="5891" width="50.7109375" style="156" customWidth="1"/>
    <col min="5892" max="5896" width="17.42578125" style="156" customWidth="1"/>
    <col min="5897" max="6145" width="9.140625" style="156"/>
    <col min="6146" max="6146" width="15.7109375" style="156" customWidth="1"/>
    <col min="6147" max="6147" width="50.7109375" style="156" customWidth="1"/>
    <col min="6148" max="6152" width="17.42578125" style="156" customWidth="1"/>
    <col min="6153" max="6401" width="9.140625" style="156"/>
    <col min="6402" max="6402" width="15.7109375" style="156" customWidth="1"/>
    <col min="6403" max="6403" width="50.7109375" style="156" customWidth="1"/>
    <col min="6404" max="6408" width="17.42578125" style="156" customWidth="1"/>
    <col min="6409" max="6657" width="9.140625" style="156"/>
    <col min="6658" max="6658" width="15.7109375" style="156" customWidth="1"/>
    <col min="6659" max="6659" width="50.7109375" style="156" customWidth="1"/>
    <col min="6660" max="6664" width="17.42578125" style="156" customWidth="1"/>
    <col min="6665" max="6913" width="9.140625" style="156"/>
    <col min="6914" max="6914" width="15.7109375" style="156" customWidth="1"/>
    <col min="6915" max="6915" width="50.7109375" style="156" customWidth="1"/>
    <col min="6916" max="6920" width="17.42578125" style="156" customWidth="1"/>
    <col min="6921" max="7169" width="9.140625" style="156"/>
    <col min="7170" max="7170" width="15.7109375" style="156" customWidth="1"/>
    <col min="7171" max="7171" width="50.7109375" style="156" customWidth="1"/>
    <col min="7172" max="7176" width="17.42578125" style="156" customWidth="1"/>
    <col min="7177" max="7425" width="9.140625" style="156"/>
    <col min="7426" max="7426" width="15.7109375" style="156" customWidth="1"/>
    <col min="7427" max="7427" width="50.7109375" style="156" customWidth="1"/>
    <col min="7428" max="7432" width="17.42578125" style="156" customWidth="1"/>
    <col min="7433" max="7681" width="9.140625" style="156"/>
    <col min="7682" max="7682" width="15.7109375" style="156" customWidth="1"/>
    <col min="7683" max="7683" width="50.7109375" style="156" customWidth="1"/>
    <col min="7684" max="7688" width="17.42578125" style="156" customWidth="1"/>
    <col min="7689" max="7937" width="9.140625" style="156"/>
    <col min="7938" max="7938" width="15.7109375" style="156" customWidth="1"/>
    <col min="7939" max="7939" width="50.7109375" style="156" customWidth="1"/>
    <col min="7940" max="7944" width="17.42578125" style="156" customWidth="1"/>
    <col min="7945" max="8193" width="9.140625" style="156"/>
    <col min="8194" max="8194" width="15.7109375" style="156" customWidth="1"/>
    <col min="8195" max="8195" width="50.7109375" style="156" customWidth="1"/>
    <col min="8196" max="8200" width="17.42578125" style="156" customWidth="1"/>
    <col min="8201" max="8449" width="9.140625" style="156"/>
    <col min="8450" max="8450" width="15.7109375" style="156" customWidth="1"/>
    <col min="8451" max="8451" width="50.7109375" style="156" customWidth="1"/>
    <col min="8452" max="8456" width="17.42578125" style="156" customWidth="1"/>
    <col min="8457" max="8705" width="9.140625" style="156"/>
    <col min="8706" max="8706" width="15.7109375" style="156" customWidth="1"/>
    <col min="8707" max="8707" width="50.7109375" style="156" customWidth="1"/>
    <col min="8708" max="8712" width="17.42578125" style="156" customWidth="1"/>
    <col min="8713" max="8961" width="9.140625" style="156"/>
    <col min="8962" max="8962" width="15.7109375" style="156" customWidth="1"/>
    <col min="8963" max="8963" width="50.7109375" style="156" customWidth="1"/>
    <col min="8964" max="8968" width="17.42578125" style="156" customWidth="1"/>
    <col min="8969" max="9217" width="9.140625" style="156"/>
    <col min="9218" max="9218" width="15.7109375" style="156" customWidth="1"/>
    <col min="9219" max="9219" width="50.7109375" style="156" customWidth="1"/>
    <col min="9220" max="9224" width="17.42578125" style="156" customWidth="1"/>
    <col min="9225" max="9473" width="9.140625" style="156"/>
    <col min="9474" max="9474" width="15.7109375" style="156" customWidth="1"/>
    <col min="9475" max="9475" width="50.7109375" style="156" customWidth="1"/>
    <col min="9476" max="9480" width="17.42578125" style="156" customWidth="1"/>
    <col min="9481" max="9729" width="9.140625" style="156"/>
    <col min="9730" max="9730" width="15.7109375" style="156" customWidth="1"/>
    <col min="9731" max="9731" width="50.7109375" style="156" customWidth="1"/>
    <col min="9732" max="9736" width="17.42578125" style="156" customWidth="1"/>
    <col min="9737" max="9985" width="9.140625" style="156"/>
    <col min="9986" max="9986" width="15.7109375" style="156" customWidth="1"/>
    <col min="9987" max="9987" width="50.7109375" style="156" customWidth="1"/>
    <col min="9988" max="9992" width="17.42578125" style="156" customWidth="1"/>
    <col min="9993" max="10241" width="9.140625" style="156"/>
    <col min="10242" max="10242" width="15.7109375" style="156" customWidth="1"/>
    <col min="10243" max="10243" width="50.7109375" style="156" customWidth="1"/>
    <col min="10244" max="10248" width="17.42578125" style="156" customWidth="1"/>
    <col min="10249" max="10497" width="9.140625" style="156"/>
    <col min="10498" max="10498" width="15.7109375" style="156" customWidth="1"/>
    <col min="10499" max="10499" width="50.7109375" style="156" customWidth="1"/>
    <col min="10500" max="10504" width="17.42578125" style="156" customWidth="1"/>
    <col min="10505" max="10753" width="9.140625" style="156"/>
    <col min="10754" max="10754" width="15.7109375" style="156" customWidth="1"/>
    <col min="10755" max="10755" width="50.7109375" style="156" customWidth="1"/>
    <col min="10756" max="10760" width="17.42578125" style="156" customWidth="1"/>
    <col min="10761" max="11009" width="9.140625" style="156"/>
    <col min="11010" max="11010" width="15.7109375" style="156" customWidth="1"/>
    <col min="11011" max="11011" width="50.7109375" style="156" customWidth="1"/>
    <col min="11012" max="11016" width="17.42578125" style="156" customWidth="1"/>
    <col min="11017" max="11265" width="9.140625" style="156"/>
    <col min="11266" max="11266" width="15.7109375" style="156" customWidth="1"/>
    <col min="11267" max="11267" width="50.7109375" style="156" customWidth="1"/>
    <col min="11268" max="11272" width="17.42578125" style="156" customWidth="1"/>
    <col min="11273" max="11521" width="9.140625" style="156"/>
    <col min="11522" max="11522" width="15.7109375" style="156" customWidth="1"/>
    <col min="11523" max="11523" width="50.7109375" style="156" customWidth="1"/>
    <col min="11524" max="11528" width="17.42578125" style="156" customWidth="1"/>
    <col min="11529" max="11777" width="9.140625" style="156"/>
    <col min="11778" max="11778" width="15.7109375" style="156" customWidth="1"/>
    <col min="11779" max="11779" width="50.7109375" style="156" customWidth="1"/>
    <col min="11780" max="11784" width="17.42578125" style="156" customWidth="1"/>
    <col min="11785" max="12033" width="9.140625" style="156"/>
    <col min="12034" max="12034" width="15.7109375" style="156" customWidth="1"/>
    <col min="12035" max="12035" width="50.7109375" style="156" customWidth="1"/>
    <col min="12036" max="12040" width="17.42578125" style="156" customWidth="1"/>
    <col min="12041" max="12289" width="9.140625" style="156"/>
    <col min="12290" max="12290" width="15.7109375" style="156" customWidth="1"/>
    <col min="12291" max="12291" width="50.7109375" style="156" customWidth="1"/>
    <col min="12292" max="12296" width="17.42578125" style="156" customWidth="1"/>
    <col min="12297" max="12545" width="9.140625" style="156"/>
    <col min="12546" max="12546" width="15.7109375" style="156" customWidth="1"/>
    <col min="12547" max="12547" width="50.7109375" style="156" customWidth="1"/>
    <col min="12548" max="12552" width="17.42578125" style="156" customWidth="1"/>
    <col min="12553" max="12801" width="9.140625" style="156"/>
    <col min="12802" max="12802" width="15.7109375" style="156" customWidth="1"/>
    <col min="12803" max="12803" width="50.7109375" style="156" customWidth="1"/>
    <col min="12804" max="12808" width="17.42578125" style="156" customWidth="1"/>
    <col min="12809" max="13057" width="9.140625" style="156"/>
    <col min="13058" max="13058" width="15.7109375" style="156" customWidth="1"/>
    <col min="13059" max="13059" width="50.7109375" style="156" customWidth="1"/>
    <col min="13060" max="13064" width="17.42578125" style="156" customWidth="1"/>
    <col min="13065" max="13313" width="9.140625" style="156"/>
    <col min="13314" max="13314" width="15.7109375" style="156" customWidth="1"/>
    <col min="13315" max="13315" width="50.7109375" style="156" customWidth="1"/>
    <col min="13316" max="13320" width="17.42578125" style="156" customWidth="1"/>
    <col min="13321" max="13569" width="9.140625" style="156"/>
    <col min="13570" max="13570" width="15.7109375" style="156" customWidth="1"/>
    <col min="13571" max="13571" width="50.7109375" style="156" customWidth="1"/>
    <col min="13572" max="13576" width="17.42578125" style="156" customWidth="1"/>
    <col min="13577" max="13825" width="9.140625" style="156"/>
    <col min="13826" max="13826" width="15.7109375" style="156" customWidth="1"/>
    <col min="13827" max="13827" width="50.7109375" style="156" customWidth="1"/>
    <col min="13828" max="13832" width="17.42578125" style="156" customWidth="1"/>
    <col min="13833" max="14081" width="9.140625" style="156"/>
    <col min="14082" max="14082" width="15.7109375" style="156" customWidth="1"/>
    <col min="14083" max="14083" width="50.7109375" style="156" customWidth="1"/>
    <col min="14084" max="14088" width="17.42578125" style="156" customWidth="1"/>
    <col min="14089" max="14337" width="9.140625" style="156"/>
    <col min="14338" max="14338" width="15.7109375" style="156" customWidth="1"/>
    <col min="14339" max="14339" width="50.7109375" style="156" customWidth="1"/>
    <col min="14340" max="14344" width="17.42578125" style="156" customWidth="1"/>
    <col min="14345" max="14593" width="9.140625" style="156"/>
    <col min="14594" max="14594" width="15.7109375" style="156" customWidth="1"/>
    <col min="14595" max="14595" width="50.7109375" style="156" customWidth="1"/>
    <col min="14596" max="14600" width="17.42578125" style="156" customWidth="1"/>
    <col min="14601" max="14849" width="9.140625" style="156"/>
    <col min="14850" max="14850" width="15.7109375" style="156" customWidth="1"/>
    <col min="14851" max="14851" width="50.7109375" style="156" customWidth="1"/>
    <col min="14852" max="14856" width="17.42578125" style="156" customWidth="1"/>
    <col min="14857" max="15105" width="9.140625" style="156"/>
    <col min="15106" max="15106" width="15.7109375" style="156" customWidth="1"/>
    <col min="15107" max="15107" width="50.7109375" style="156" customWidth="1"/>
    <col min="15108" max="15112" width="17.42578125" style="156" customWidth="1"/>
    <col min="15113" max="15361" width="9.140625" style="156"/>
    <col min="15362" max="15362" width="15.7109375" style="156" customWidth="1"/>
    <col min="15363" max="15363" width="50.7109375" style="156" customWidth="1"/>
    <col min="15364" max="15368" width="17.42578125" style="156" customWidth="1"/>
    <col min="15369" max="15617" width="9.140625" style="156"/>
    <col min="15618" max="15618" width="15.7109375" style="156" customWidth="1"/>
    <col min="15619" max="15619" width="50.7109375" style="156" customWidth="1"/>
    <col min="15620" max="15624" width="17.42578125" style="156" customWidth="1"/>
    <col min="15625" max="15873" width="9.140625" style="156"/>
    <col min="15874" max="15874" width="15.7109375" style="156" customWidth="1"/>
    <col min="15875" max="15875" width="50.7109375" style="156" customWidth="1"/>
    <col min="15876" max="15880" width="17.42578125" style="156" customWidth="1"/>
    <col min="15881" max="16129" width="9.140625" style="156"/>
    <col min="16130" max="16130" width="15.7109375" style="156" customWidth="1"/>
    <col min="16131" max="16131" width="50.7109375" style="156" customWidth="1"/>
    <col min="16132" max="16136" width="17.42578125" style="156" customWidth="1"/>
    <col min="16137" max="16384" width="9.140625" style="156"/>
  </cols>
  <sheetData>
    <row r="1" spans="1:9" ht="15.75" x14ac:dyDescent="0.2">
      <c r="B1" s="131"/>
      <c r="C1" s="132"/>
      <c r="D1" s="160"/>
      <c r="E1" s="160"/>
      <c r="F1" s="79" t="s">
        <v>254</v>
      </c>
      <c r="G1" s="79"/>
      <c r="H1" s="79"/>
    </row>
    <row r="2" spans="1:9" ht="15.75" x14ac:dyDescent="0.2">
      <c r="B2" s="131"/>
      <c r="C2" s="132"/>
      <c r="D2" s="160"/>
      <c r="E2" s="160"/>
      <c r="F2" s="79" t="s">
        <v>35</v>
      </c>
      <c r="G2" s="79"/>
      <c r="H2" s="79"/>
    </row>
    <row r="3" spans="1:9" ht="15.75" x14ac:dyDescent="0.2">
      <c r="B3" s="131"/>
      <c r="C3" s="132"/>
      <c r="D3" s="160"/>
      <c r="E3" s="160"/>
      <c r="F3" s="79" t="s">
        <v>36</v>
      </c>
      <c r="G3" s="79"/>
      <c r="H3" s="79"/>
    </row>
    <row r="4" spans="1:9" ht="15.75" x14ac:dyDescent="0.2">
      <c r="B4" s="131"/>
      <c r="C4" s="132"/>
      <c r="D4" s="160"/>
      <c r="E4" s="160"/>
      <c r="F4" s="79" t="s">
        <v>37</v>
      </c>
      <c r="G4" s="79"/>
      <c r="H4" s="79"/>
    </row>
    <row r="5" spans="1:9" x14ac:dyDescent="0.2">
      <c r="B5" s="131"/>
      <c r="C5" s="132"/>
      <c r="D5" s="160"/>
      <c r="E5" s="160"/>
      <c r="F5" s="160"/>
      <c r="G5" s="160"/>
      <c r="H5" s="160"/>
    </row>
    <row r="6" spans="1:9" ht="15.75" x14ac:dyDescent="0.2">
      <c r="B6" s="232" t="s">
        <v>253</v>
      </c>
      <c r="C6" s="232"/>
      <c r="D6" s="232"/>
      <c r="E6" s="232"/>
      <c r="F6" s="232"/>
      <c r="G6" s="232"/>
      <c r="H6" s="232"/>
    </row>
    <row r="7" spans="1:9" ht="15.75" x14ac:dyDescent="0.2">
      <c r="B7" s="232" t="s">
        <v>277</v>
      </c>
      <c r="C7" s="232"/>
      <c r="D7" s="232"/>
      <c r="E7" s="232"/>
      <c r="F7" s="232"/>
      <c r="G7" s="232"/>
      <c r="H7" s="232"/>
    </row>
    <row r="8" spans="1:9" x14ac:dyDescent="0.2">
      <c r="B8" s="129" t="s">
        <v>10</v>
      </c>
      <c r="C8" s="132"/>
      <c r="D8" s="160"/>
      <c r="E8" s="160"/>
      <c r="F8" s="160"/>
      <c r="G8" s="160"/>
      <c r="H8" s="160"/>
    </row>
    <row r="9" spans="1:9" x14ac:dyDescent="0.2">
      <c r="B9" s="161" t="s">
        <v>1</v>
      </c>
      <c r="C9" s="132"/>
      <c r="D9" s="160"/>
      <c r="E9" s="160"/>
      <c r="F9" s="160"/>
      <c r="G9" s="160"/>
      <c r="H9" s="160"/>
    </row>
    <row r="10" spans="1:9" ht="20.25" customHeight="1" x14ac:dyDescent="0.2">
      <c r="B10" s="131"/>
      <c r="C10" s="132"/>
      <c r="D10" s="160"/>
      <c r="E10" s="160"/>
      <c r="F10" s="160"/>
      <c r="G10" s="160"/>
      <c r="H10" s="162" t="s">
        <v>2</v>
      </c>
    </row>
    <row r="11" spans="1:9" ht="15" customHeight="1" x14ac:dyDescent="0.2">
      <c r="B11" s="227" t="s">
        <v>38</v>
      </c>
      <c r="C11" s="227" t="s">
        <v>4</v>
      </c>
      <c r="D11" s="140" t="s">
        <v>28</v>
      </c>
      <c r="E11" s="140" t="s">
        <v>29</v>
      </c>
      <c r="F11" s="140" t="s">
        <v>30</v>
      </c>
      <c r="G11" s="140" t="s">
        <v>31</v>
      </c>
      <c r="H11" s="140" t="s">
        <v>32</v>
      </c>
    </row>
    <row r="12" spans="1:9" ht="15" customHeight="1" x14ac:dyDescent="0.2">
      <c r="B12" s="228"/>
      <c r="C12" s="228"/>
      <c r="D12" s="141" t="s">
        <v>5</v>
      </c>
      <c r="E12" s="141" t="s">
        <v>6</v>
      </c>
      <c r="F12" s="141" t="s">
        <v>7</v>
      </c>
      <c r="G12" s="141" t="s">
        <v>7</v>
      </c>
      <c r="H12" s="141" t="s">
        <v>7</v>
      </c>
    </row>
    <row r="13" spans="1:9" x14ac:dyDescent="0.2">
      <c r="B13" s="163">
        <v>1</v>
      </c>
      <c r="C13" s="164">
        <v>2</v>
      </c>
      <c r="D13" s="164">
        <v>3</v>
      </c>
      <c r="E13" s="164">
        <v>4</v>
      </c>
      <c r="F13" s="164">
        <v>5</v>
      </c>
      <c r="G13" s="164">
        <v>6</v>
      </c>
      <c r="H13" s="164">
        <v>7</v>
      </c>
    </row>
    <row r="14" spans="1:9" x14ac:dyDescent="0.2">
      <c r="A14" s="158">
        <v>1</v>
      </c>
      <c r="B14" s="134" t="s">
        <v>255</v>
      </c>
      <c r="C14" s="135" t="s">
        <v>256</v>
      </c>
      <c r="D14" s="137">
        <f>SUM(D15:D16)</f>
        <v>297112820.76999998</v>
      </c>
      <c r="E14" s="137">
        <f t="shared" ref="E14:H14" si="0">SUM(E15:E16)</f>
        <v>304832734</v>
      </c>
      <c r="F14" s="137">
        <f t="shared" si="0"/>
        <v>371418830</v>
      </c>
      <c r="G14" s="137">
        <f>SUM(G15:G16)</f>
        <v>359751595</v>
      </c>
      <c r="H14" s="137">
        <f t="shared" si="0"/>
        <v>374574322</v>
      </c>
      <c r="I14" s="159"/>
    </row>
    <row r="15" spans="1:9" x14ac:dyDescent="0.2">
      <c r="A15" s="158">
        <v>0</v>
      </c>
      <c r="B15" s="134" t="s">
        <v>15</v>
      </c>
      <c r="C15" s="135" t="s">
        <v>16</v>
      </c>
      <c r="D15" s="137">
        <v>294165952.39999998</v>
      </c>
      <c r="E15" s="137">
        <v>303080780</v>
      </c>
      <c r="F15" s="137">
        <f>79134778+184047589+23800500+1500000+12686336+71219627+30000-1500000</f>
        <v>370918830</v>
      </c>
      <c r="G15" s="137">
        <f>84841656+179514681+5000000+1500000+13624170+76741088+30000-1500000</f>
        <v>359751595</v>
      </c>
      <c r="H15" s="137">
        <f>90098171+1500000+5000000+182733934+14480108+82232109+30000-1500000</f>
        <v>374574322</v>
      </c>
      <c r="I15" s="159"/>
    </row>
    <row r="16" spans="1:9" x14ac:dyDescent="0.2">
      <c r="A16" s="158">
        <v>0</v>
      </c>
      <c r="B16" s="134" t="s">
        <v>15</v>
      </c>
      <c r="C16" s="135" t="s">
        <v>17</v>
      </c>
      <c r="D16" s="137">
        <v>2946868.37</v>
      </c>
      <c r="E16" s="137">
        <v>1751954</v>
      </c>
      <c r="F16" s="137">
        <f>500000</f>
        <v>500000</v>
      </c>
      <c r="G16" s="137"/>
      <c r="H16" s="137"/>
      <c r="I16" s="159"/>
    </row>
    <row r="17" spans="1:9" x14ac:dyDescent="0.2">
      <c r="A17" s="158">
        <v>1</v>
      </c>
      <c r="B17" s="134" t="s">
        <v>257</v>
      </c>
      <c r="C17" s="135" t="s">
        <v>258</v>
      </c>
      <c r="D17" s="137">
        <f>SUM(D18:D19)</f>
        <v>2505143747.9299998</v>
      </c>
      <c r="E17" s="137">
        <f t="shared" ref="E17" si="1">SUM(E18:E19)</f>
        <v>2428689257.8699999</v>
      </c>
      <c r="F17" s="137">
        <f t="shared" ref="F17" si="2">SUM(F18:F19)</f>
        <v>2859287702</v>
      </c>
      <c r="G17" s="137">
        <f t="shared" ref="G17" si="3">SUM(G18:G19)</f>
        <v>3025057825</v>
      </c>
      <c r="H17" s="137">
        <f t="shared" ref="H17" si="4">SUM(H18:H19)</f>
        <v>3180168197</v>
      </c>
      <c r="I17" s="159"/>
    </row>
    <row r="18" spans="1:9" x14ac:dyDescent="0.2">
      <c r="A18" s="158">
        <v>0</v>
      </c>
      <c r="B18" s="134" t="s">
        <v>15</v>
      </c>
      <c r="C18" s="135" t="s">
        <v>16</v>
      </c>
      <c r="D18" s="137">
        <v>2207473063.6199999</v>
      </c>
      <c r="E18" s="137">
        <v>2042385814.47</v>
      </c>
      <c r="F18" s="137">
        <f>2586995895+3149600+2364800+8368787</f>
        <v>2600879082</v>
      </c>
      <c r="G18" s="137">
        <f>2734644803+3395300+2549300+9021541</f>
        <v>2749610944</v>
      </c>
      <c r="H18" s="137">
        <f>2872134797+3643200+2735400+9680090</f>
        <v>2888193487</v>
      </c>
      <c r="I18" s="159"/>
    </row>
    <row r="19" spans="1:9" x14ac:dyDescent="0.2">
      <c r="A19" s="158">
        <v>0</v>
      </c>
      <c r="B19" s="134" t="s">
        <v>15</v>
      </c>
      <c r="C19" s="135" t="s">
        <v>17</v>
      </c>
      <c r="D19" s="137">
        <v>297670684.31</v>
      </c>
      <c r="E19" s="137">
        <v>386303443.39999998</v>
      </c>
      <c r="F19" s="137">
        <v>258408620</v>
      </c>
      <c r="G19" s="137">
        <v>275446881</v>
      </c>
      <c r="H19" s="137">
        <v>291974710</v>
      </c>
      <c r="I19" s="159"/>
    </row>
    <row r="20" spans="1:9" x14ac:dyDescent="0.2">
      <c r="A20" s="158">
        <v>1</v>
      </c>
      <c r="B20" s="134" t="s">
        <v>259</v>
      </c>
      <c r="C20" s="135" t="s">
        <v>260</v>
      </c>
      <c r="D20" s="137">
        <f>SUM(D21:D22)</f>
        <v>138602076.76999998</v>
      </c>
      <c r="E20" s="137">
        <f t="shared" ref="E20" si="5">SUM(E21:E22)</f>
        <v>129590449.83</v>
      </c>
      <c r="F20" s="137">
        <f t="shared" ref="F20" si="6">SUM(F21:F22)</f>
        <v>129004391</v>
      </c>
      <c r="G20" s="137">
        <f t="shared" ref="G20" si="7">SUM(G21:G22)</f>
        <v>125569755</v>
      </c>
      <c r="H20" s="137">
        <f t="shared" ref="H20" si="8">SUM(H21:H22)</f>
        <v>133164967</v>
      </c>
      <c r="I20" s="159"/>
    </row>
    <row r="21" spans="1:9" x14ac:dyDescent="0.2">
      <c r="A21" s="158">
        <v>0</v>
      </c>
      <c r="B21" s="134" t="s">
        <v>15</v>
      </c>
      <c r="C21" s="135" t="s">
        <v>16</v>
      </c>
      <c r="D21" s="137">
        <v>104897761.48999999</v>
      </c>
      <c r="E21" s="137">
        <v>107683655.34</v>
      </c>
      <c r="F21" s="137">
        <v>129004391</v>
      </c>
      <c r="G21" s="137">
        <v>125569755</v>
      </c>
      <c r="H21" s="137">
        <v>133164967</v>
      </c>
      <c r="I21" s="159"/>
    </row>
    <row r="22" spans="1:9" x14ac:dyDescent="0.2">
      <c r="A22" s="158">
        <v>0</v>
      </c>
      <c r="B22" s="134" t="s">
        <v>15</v>
      </c>
      <c r="C22" s="135" t="s">
        <v>17</v>
      </c>
      <c r="D22" s="137">
        <v>33704315.280000001</v>
      </c>
      <c r="E22" s="137">
        <v>21906794.489999998</v>
      </c>
      <c r="F22" s="137">
        <v>0</v>
      </c>
      <c r="G22" s="137">
        <v>0</v>
      </c>
      <c r="H22" s="137">
        <v>0</v>
      </c>
      <c r="I22" s="159"/>
    </row>
    <row r="23" spans="1:9" x14ac:dyDescent="0.2">
      <c r="A23" s="158">
        <v>1</v>
      </c>
      <c r="B23" s="134" t="s">
        <v>261</v>
      </c>
      <c r="C23" s="135" t="s">
        <v>262</v>
      </c>
      <c r="D23" s="137">
        <f>SUM(D24:D25)</f>
        <v>723599123.88999999</v>
      </c>
      <c r="E23" s="137">
        <f t="shared" ref="E23" si="9">SUM(E24:E25)</f>
        <v>411691833.72000003</v>
      </c>
      <c r="F23" s="137">
        <f t="shared" ref="F23" si="10">SUM(F24:F25)</f>
        <v>468768047</v>
      </c>
      <c r="G23" s="137">
        <f t="shared" ref="G23" si="11">SUM(G24:G25)</f>
        <v>403296686</v>
      </c>
      <c r="H23" s="137">
        <f t="shared" ref="H23" si="12">SUM(H24:H25)</f>
        <v>419876068</v>
      </c>
      <c r="I23" s="159"/>
    </row>
    <row r="24" spans="1:9" x14ac:dyDescent="0.2">
      <c r="A24" s="158">
        <v>0</v>
      </c>
      <c r="B24" s="134" t="s">
        <v>15</v>
      </c>
      <c r="C24" s="135" t="s">
        <v>16</v>
      </c>
      <c r="D24" s="137">
        <v>333221927.20999998</v>
      </c>
      <c r="E24" s="137">
        <v>342891325.72000003</v>
      </c>
      <c r="F24" s="137">
        <f>16822256+4417114+5258000+1500000+941226+465500+48000000+880000+65000000+414093+2076730+683730+65966914+15981546+9739307+5369093+12685200+173948+6781600+1700000+117000+7670000+44031452+139038938</f>
        <v>455713647</v>
      </c>
      <c r="G24" s="137">
        <f>18121744+4417114+5258000+1500000+996758+492435+46596000+931920+58245000+438524+2199257+724070+70032013+17052167+10491792+5685869+10794460+184211+7181714+1800300+126243+6009825+45509816+74258704</f>
        <v>389047936</v>
      </c>
      <c r="H24" s="137">
        <f>19982784+5258000+4417114+1500000+1049586+518534+49065588+981312+61331985+461766+2315818+762446+74616031+18235283+11239774+5987220+11366566+193975+7562345+1895716+135459+6328345+48496640+78767935-7042326</f>
        <v>405427896</v>
      </c>
      <c r="I24" s="159"/>
    </row>
    <row r="25" spans="1:9" x14ac:dyDescent="0.2">
      <c r="A25" s="158">
        <v>0</v>
      </c>
      <c r="B25" s="134" t="s">
        <v>15</v>
      </c>
      <c r="C25" s="135" t="s">
        <v>17</v>
      </c>
      <c r="D25" s="137">
        <v>390377196.68000001</v>
      </c>
      <c r="E25" s="137">
        <v>68800508</v>
      </c>
      <c r="F25" s="137">
        <f>900000+43000+500000+50000+2500000+56400+8855000+150000</f>
        <v>13054400</v>
      </c>
      <c r="G25" s="137">
        <f>900000+430000+500000+50000+2682901+59728+9470098+156023</f>
        <v>14248750</v>
      </c>
      <c r="H25" s="137">
        <f>900000+500000+50000+2863293+62894+10071985</f>
        <v>14448172</v>
      </c>
      <c r="I25" s="159"/>
    </row>
    <row r="26" spans="1:9" x14ac:dyDescent="0.2">
      <c r="A26" s="158">
        <v>1</v>
      </c>
      <c r="B26" s="134" t="s">
        <v>263</v>
      </c>
      <c r="C26" s="135" t="s">
        <v>264</v>
      </c>
      <c r="D26" s="137">
        <f>SUM(D27:D28)</f>
        <v>77781156</v>
      </c>
      <c r="E26" s="137">
        <f t="shared" ref="E26" si="13">SUM(E27:E28)</f>
        <v>78923885</v>
      </c>
      <c r="F26" s="137">
        <f t="shared" ref="F26" si="14">SUM(F27:F28)</f>
        <v>89968803</v>
      </c>
      <c r="G26" s="137">
        <f t="shared" ref="G26" si="15">SUM(G27:G28)</f>
        <v>94109561</v>
      </c>
      <c r="H26" s="137">
        <f t="shared" ref="H26" si="16">SUM(H27:H28)</f>
        <v>101558282</v>
      </c>
      <c r="I26" s="159"/>
    </row>
    <row r="27" spans="1:9" x14ac:dyDescent="0.2">
      <c r="A27" s="158">
        <v>0</v>
      </c>
      <c r="B27" s="134" t="s">
        <v>15</v>
      </c>
      <c r="C27" s="135" t="s">
        <v>16</v>
      </c>
      <c r="D27" s="137">
        <v>74580755.129999995</v>
      </c>
      <c r="E27" s="137">
        <v>76849454</v>
      </c>
      <c r="F27" s="137">
        <v>88619503</v>
      </c>
      <c r="G27" s="137">
        <v>92664661</v>
      </c>
      <c r="H27" s="137">
        <v>100032282</v>
      </c>
      <c r="I27" s="159"/>
    </row>
    <row r="28" spans="1:9" x14ac:dyDescent="0.2">
      <c r="A28" s="158">
        <v>0</v>
      </c>
      <c r="B28" s="134" t="s">
        <v>15</v>
      </c>
      <c r="C28" s="135" t="s">
        <v>17</v>
      </c>
      <c r="D28" s="137">
        <v>3200400.87</v>
      </c>
      <c r="E28" s="137">
        <v>2074431</v>
      </c>
      <c r="F28" s="137">
        <v>1349300</v>
      </c>
      <c r="G28" s="137">
        <v>1444900</v>
      </c>
      <c r="H28" s="137">
        <v>1526000</v>
      </c>
      <c r="I28" s="159"/>
    </row>
    <row r="29" spans="1:9" x14ac:dyDescent="0.2">
      <c r="A29" s="158">
        <v>1</v>
      </c>
      <c r="B29" s="134" t="s">
        <v>265</v>
      </c>
      <c r="C29" s="135" t="s">
        <v>266</v>
      </c>
      <c r="D29" s="137">
        <f>SUM(D30:D31)</f>
        <v>121759155.94999999</v>
      </c>
      <c r="E29" s="137">
        <f t="shared" ref="E29" si="17">SUM(E30:E31)</f>
        <v>129315487</v>
      </c>
      <c r="F29" s="137">
        <f t="shared" ref="F29" si="18">SUM(F30:F31)</f>
        <v>140969537</v>
      </c>
      <c r="G29" s="137">
        <f t="shared" ref="G29" si="19">SUM(G30:G31)</f>
        <v>147381534</v>
      </c>
      <c r="H29" s="137">
        <f t="shared" ref="H29" si="20">SUM(H30:H31)</f>
        <v>156459904</v>
      </c>
      <c r="I29" s="159"/>
    </row>
    <row r="30" spans="1:9" x14ac:dyDescent="0.2">
      <c r="A30" s="158">
        <v>0</v>
      </c>
      <c r="B30" s="134" t="s">
        <v>15</v>
      </c>
      <c r="C30" s="135" t="s">
        <v>16</v>
      </c>
      <c r="D30" s="137">
        <v>115785979.06999999</v>
      </c>
      <c r="E30" s="137">
        <v>127017298</v>
      </c>
      <c r="F30" s="137">
        <v>139195220</v>
      </c>
      <c r="G30" s="137">
        <v>145488265</v>
      </c>
      <c r="H30" s="137">
        <v>154462674</v>
      </c>
      <c r="I30" s="159"/>
    </row>
    <row r="31" spans="1:9" x14ac:dyDescent="0.2">
      <c r="A31" s="158">
        <v>0</v>
      </c>
      <c r="B31" s="134" t="s">
        <v>15</v>
      </c>
      <c r="C31" s="135" t="s">
        <v>17</v>
      </c>
      <c r="D31" s="137">
        <v>5973176.8799999999</v>
      </c>
      <c r="E31" s="137">
        <v>2298189</v>
      </c>
      <c r="F31" s="137">
        <v>1774317</v>
      </c>
      <c r="G31" s="137">
        <v>1893269</v>
      </c>
      <c r="H31" s="137">
        <v>1997230</v>
      </c>
      <c r="I31" s="159"/>
    </row>
    <row r="32" spans="1:9" x14ac:dyDescent="0.2">
      <c r="A32" s="158">
        <v>1</v>
      </c>
      <c r="B32" s="134" t="s">
        <v>267</v>
      </c>
      <c r="C32" s="135" t="s">
        <v>268</v>
      </c>
      <c r="D32" s="137">
        <f>SUM(D33:D34)</f>
        <v>531619261.88999999</v>
      </c>
      <c r="E32" s="137">
        <f t="shared" ref="E32" si="21">SUM(E33:E34)</f>
        <v>489894033</v>
      </c>
      <c r="F32" s="137">
        <f t="shared" ref="F32" si="22">SUM(F33:F34)</f>
        <v>486918957</v>
      </c>
      <c r="G32" s="137">
        <f t="shared" ref="G32" si="23">SUM(G33:G34)</f>
        <v>464314935</v>
      </c>
      <c r="H32" s="137">
        <f t="shared" ref="H32" si="24">SUM(H33:H34)</f>
        <v>506353975</v>
      </c>
      <c r="I32" s="159"/>
    </row>
    <row r="33" spans="1:13" x14ac:dyDescent="0.2">
      <c r="A33" s="158">
        <v>0</v>
      </c>
      <c r="B33" s="134" t="s">
        <v>15</v>
      </c>
      <c r="C33" s="135" t="s">
        <v>16</v>
      </c>
      <c r="D33" s="137">
        <v>487524783.45999998</v>
      </c>
      <c r="E33" s="137">
        <v>447842333</v>
      </c>
      <c r="F33" s="137">
        <v>486918957</v>
      </c>
      <c r="G33" s="137">
        <v>464314935</v>
      </c>
      <c r="H33" s="137">
        <v>506353975</v>
      </c>
      <c r="I33" s="159"/>
    </row>
    <row r="34" spans="1:13" x14ac:dyDescent="0.2">
      <c r="A34" s="158">
        <v>0</v>
      </c>
      <c r="B34" s="134" t="s">
        <v>15</v>
      </c>
      <c r="C34" s="135" t="s">
        <v>17</v>
      </c>
      <c r="D34" s="137">
        <v>44094478.43</v>
      </c>
      <c r="E34" s="137">
        <v>42051700</v>
      </c>
      <c r="F34" s="137">
        <v>0</v>
      </c>
      <c r="G34" s="137">
        <v>0</v>
      </c>
      <c r="H34" s="137">
        <v>0</v>
      </c>
      <c r="I34" s="159"/>
    </row>
    <row r="35" spans="1:13" x14ac:dyDescent="0.2">
      <c r="A35" s="158">
        <v>1</v>
      </c>
      <c r="B35" s="134" t="s">
        <v>269</v>
      </c>
      <c r="C35" s="135" t="s">
        <v>270</v>
      </c>
      <c r="D35" s="137">
        <f>SUM(D36:D37)</f>
        <v>421488974.04000002</v>
      </c>
      <c r="E35" s="137">
        <f t="shared" ref="E35" si="25">SUM(E36:E37)</f>
        <v>334565730.95999998</v>
      </c>
      <c r="F35" s="137">
        <f t="shared" ref="F35" si="26">SUM(F36:F37)</f>
        <v>325858129</v>
      </c>
      <c r="G35" s="137">
        <f t="shared" ref="G35" si="27">SUM(G36:G37)</f>
        <v>336646847</v>
      </c>
      <c r="H35" s="137">
        <f t="shared" ref="H35" si="28">SUM(H36:H37)</f>
        <v>332259945</v>
      </c>
      <c r="I35" s="159"/>
    </row>
    <row r="36" spans="1:13" x14ac:dyDescent="0.2">
      <c r="A36" s="158">
        <v>0</v>
      </c>
      <c r="B36" s="134" t="s">
        <v>15</v>
      </c>
      <c r="C36" s="135" t="s">
        <v>16</v>
      </c>
      <c r="D36" s="137">
        <v>176969270.43000001</v>
      </c>
      <c r="E36" s="137">
        <v>226247687</v>
      </c>
      <c r="F36" s="137">
        <f>285312604+326500+8000000+3573100+300000+4900000+6945925</f>
        <v>309358129</v>
      </c>
      <c r="G36" s="137">
        <f>305311161+326500+9000000+3858900+500000+4900000+7750286</f>
        <v>331646847</v>
      </c>
      <c r="H36" s="137">
        <f>298767143+4167600+10000000+326500+700000+4900000+8398702</f>
        <v>327259945</v>
      </c>
      <c r="I36" s="159"/>
    </row>
    <row r="37" spans="1:13" x14ac:dyDescent="0.2">
      <c r="A37" s="158">
        <v>0</v>
      </c>
      <c r="B37" s="134" t="s">
        <v>15</v>
      </c>
      <c r="C37" s="135" t="s">
        <v>17</v>
      </c>
      <c r="D37" s="137">
        <v>244519703.61000001</v>
      </c>
      <c r="E37" s="137">
        <v>108318043.95999999</v>
      </c>
      <c r="F37" s="137">
        <f>0+4000000+12500000</f>
        <v>16500000</v>
      </c>
      <c r="G37" s="137">
        <f>0+5000000</f>
        <v>5000000</v>
      </c>
      <c r="H37" s="137">
        <v>5000000</v>
      </c>
      <c r="I37" s="159"/>
    </row>
    <row r="38" spans="1:13" x14ac:dyDescent="0.2">
      <c r="A38" s="158">
        <v>1</v>
      </c>
      <c r="B38" s="134" t="s">
        <v>278</v>
      </c>
      <c r="C38" s="135" t="s">
        <v>271</v>
      </c>
      <c r="D38" s="137">
        <f t="shared" ref="D38:E38" si="29">SUM(D39:D40)</f>
        <v>228846724.48000002</v>
      </c>
      <c r="E38" s="137">
        <f t="shared" si="29"/>
        <v>112154488.63</v>
      </c>
      <c r="F38" s="137">
        <f t="shared" ref="F38" si="30">SUM(F39:F40)</f>
        <v>306977741</v>
      </c>
      <c r="G38" s="137">
        <f t="shared" ref="G38" si="31">SUM(G39:G40)</f>
        <v>64097415</v>
      </c>
      <c r="H38" s="137">
        <f t="shared" ref="H38" si="32">SUM(H39:H40)</f>
        <v>65068081.5</v>
      </c>
      <c r="I38" s="159"/>
    </row>
    <row r="39" spans="1:13" x14ac:dyDescent="0.2">
      <c r="A39" s="158">
        <v>0</v>
      </c>
      <c r="B39" s="134" t="s">
        <v>15</v>
      </c>
      <c r="C39" s="135" t="s">
        <v>16</v>
      </c>
      <c r="D39" s="137">
        <v>66937148.950000003</v>
      </c>
      <c r="E39" s="137">
        <v>68841378</v>
      </c>
      <c r="F39" s="137">
        <f>5975951+20000000+535120+35000000+7356114+16980000+70000000+9630556</f>
        <v>165477741</v>
      </c>
      <c r="G39" s="137">
        <f>5693871+20000000+267220+7356114+17330000+12950210</f>
        <v>63597415</v>
      </c>
      <c r="H39" s="137">
        <f>6265599+20000000+104123.5+17890000+7356114+13152245</f>
        <v>64768081.5</v>
      </c>
      <c r="I39" s="159"/>
    </row>
    <row r="40" spans="1:13" x14ac:dyDescent="0.2">
      <c r="A40" s="158">
        <v>0</v>
      </c>
      <c r="B40" s="134" t="s">
        <v>15</v>
      </c>
      <c r="C40" s="135" t="s">
        <v>17</v>
      </c>
      <c r="D40" s="137">
        <v>161909575.53</v>
      </c>
      <c r="E40" s="137">
        <v>43313110.630000003</v>
      </c>
      <c r="F40" s="137">
        <f>0+60000000+500000+81000000</f>
        <v>141500000</v>
      </c>
      <c r="G40" s="137">
        <f>500000</f>
        <v>500000</v>
      </c>
      <c r="H40" s="137">
        <f>300000</f>
        <v>300000</v>
      </c>
      <c r="I40" s="159"/>
    </row>
    <row r="41" spans="1:13" x14ac:dyDescent="0.2">
      <c r="A41" s="158">
        <v>1</v>
      </c>
      <c r="B41" s="134" t="s">
        <v>272</v>
      </c>
      <c r="C41" s="135" t="s">
        <v>273</v>
      </c>
      <c r="D41" s="137">
        <f>SUM(D42:D44)-D43</f>
        <v>317489867.99000001</v>
      </c>
      <c r="E41" s="137">
        <f t="shared" ref="E41:H41" si="33">SUM(E42:E44)-E43</f>
        <v>306911743.27999997</v>
      </c>
      <c r="F41" s="137">
        <f t="shared" si="33"/>
        <v>121969500</v>
      </c>
      <c r="G41" s="137">
        <f t="shared" si="33"/>
        <v>232880700</v>
      </c>
      <c r="H41" s="137">
        <f t="shared" si="33"/>
        <v>456750600</v>
      </c>
      <c r="I41" s="159"/>
    </row>
    <row r="42" spans="1:13" x14ac:dyDescent="0.2">
      <c r="A42" s="158">
        <v>0</v>
      </c>
      <c r="B42" s="134" t="s">
        <v>15</v>
      </c>
      <c r="C42" s="135" t="s">
        <v>274</v>
      </c>
      <c r="D42" s="137">
        <v>126990252.04000001</v>
      </c>
      <c r="E42" s="137">
        <v>236511243.28</v>
      </c>
      <c r="F42" s="137">
        <f>120469500+1500000</f>
        <v>121969500</v>
      </c>
      <c r="G42" s="137">
        <f>231380700+1500000</f>
        <v>232880700</v>
      </c>
      <c r="H42" s="137">
        <f>455250600+1500000</f>
        <v>456750600</v>
      </c>
      <c r="I42" s="159"/>
    </row>
    <row r="43" spans="1:13" x14ac:dyDescent="0.2">
      <c r="A43" s="158">
        <v>2</v>
      </c>
      <c r="B43" s="134" t="s">
        <v>275</v>
      </c>
      <c r="C43" s="135" t="s">
        <v>276</v>
      </c>
      <c r="D43" s="137">
        <v>0</v>
      </c>
      <c r="E43" s="137">
        <v>166190800</v>
      </c>
      <c r="F43" s="137">
        <v>120469500</v>
      </c>
      <c r="G43" s="137">
        <v>231380700</v>
      </c>
      <c r="H43" s="137">
        <v>455250600</v>
      </c>
      <c r="I43" s="159"/>
    </row>
    <row r="44" spans="1:13" x14ac:dyDescent="0.2">
      <c r="A44" s="158">
        <v>0</v>
      </c>
      <c r="B44" s="134" t="s">
        <v>15</v>
      </c>
      <c r="C44" s="135" t="s">
        <v>17</v>
      </c>
      <c r="D44" s="137">
        <v>190499615.94999999</v>
      </c>
      <c r="E44" s="137">
        <v>70400500</v>
      </c>
      <c r="F44" s="137">
        <v>0</v>
      </c>
      <c r="G44" s="137">
        <v>0</v>
      </c>
      <c r="H44" s="137">
        <v>0</v>
      </c>
      <c r="I44" s="159"/>
    </row>
    <row r="45" spans="1:13" x14ac:dyDescent="0.2">
      <c r="A45" s="158"/>
      <c r="B45" s="134"/>
      <c r="C45" s="135" t="s">
        <v>347</v>
      </c>
      <c r="D45" s="137">
        <f>D46</f>
        <v>0</v>
      </c>
      <c r="E45" s="137">
        <f t="shared" ref="E45:H45" si="34">E46</f>
        <v>0</v>
      </c>
      <c r="F45" s="137">
        <f t="shared" si="34"/>
        <v>255751832</v>
      </c>
      <c r="G45" s="137">
        <f t="shared" si="34"/>
        <v>830458141</v>
      </c>
      <c r="H45" s="137">
        <f t="shared" si="34"/>
        <v>916036398</v>
      </c>
      <c r="I45" s="159"/>
    </row>
    <row r="46" spans="1:13" x14ac:dyDescent="0.2">
      <c r="A46" s="158"/>
      <c r="B46" s="134" t="s">
        <v>15</v>
      </c>
      <c r="C46" s="135" t="s">
        <v>17</v>
      </c>
      <c r="D46" s="137">
        <f>'D1'!D30</f>
        <v>0</v>
      </c>
      <c r="E46" s="137">
        <f>'D1'!E30</f>
        <v>0</v>
      </c>
      <c r="F46" s="137">
        <f>'D1'!F30</f>
        <v>255751832</v>
      </c>
      <c r="G46" s="137">
        <f>'D1'!G30</f>
        <v>830458141</v>
      </c>
      <c r="H46" s="137">
        <f>'D1'!H30</f>
        <v>916036398</v>
      </c>
      <c r="I46" s="159"/>
    </row>
    <row r="47" spans="1:13" x14ac:dyDescent="0.2">
      <c r="A47" s="158">
        <v>1</v>
      </c>
      <c r="B47" s="148" t="s">
        <v>15</v>
      </c>
      <c r="C47" s="149" t="s">
        <v>251</v>
      </c>
      <c r="D47" s="151">
        <f>D41+D38+D35+D32+D29+D26+D23+D20+D17+D14+D45</f>
        <v>5363442909.710001</v>
      </c>
      <c r="E47" s="151">
        <f t="shared" ref="E47:H47" si="35">E41+E38+E35+E32+E29+E26+E23+E20+E17+E14+E45</f>
        <v>4726569643.29</v>
      </c>
      <c r="F47" s="151">
        <f t="shared" si="35"/>
        <v>5556893469</v>
      </c>
      <c r="G47" s="151">
        <f t="shared" si="35"/>
        <v>6083564994</v>
      </c>
      <c r="H47" s="151">
        <f t="shared" si="35"/>
        <v>6642270739.5</v>
      </c>
      <c r="I47" s="172" t="b">
        <f>D47=D48+D49</f>
        <v>1</v>
      </c>
      <c r="J47" s="172" t="b">
        <f t="shared" ref="J47:M47" si="36">E47=E48+E49</f>
        <v>1</v>
      </c>
      <c r="K47" s="172" t="b">
        <f t="shared" si="36"/>
        <v>1</v>
      </c>
      <c r="L47" s="172" t="b">
        <f t="shared" si="36"/>
        <v>1</v>
      </c>
      <c r="M47" s="172" t="b">
        <f t="shared" si="36"/>
        <v>1</v>
      </c>
    </row>
    <row r="48" spans="1:13" x14ac:dyDescent="0.2">
      <c r="A48" s="158">
        <v>1</v>
      </c>
      <c r="B48" s="148" t="s">
        <v>15</v>
      </c>
      <c r="C48" s="149" t="s">
        <v>16</v>
      </c>
      <c r="D48" s="151">
        <f>D15+D18+D21+D24+D27+D30+D33+D36+D39+D42</f>
        <v>3988546893.7999997</v>
      </c>
      <c r="E48" s="151">
        <f t="shared" ref="E48:H48" si="37">E15+E18+E21+E24+E27+E30+E33+E36+E39+E42</f>
        <v>3979350968.8100009</v>
      </c>
      <c r="F48" s="151">
        <f t="shared" si="37"/>
        <v>4868055000</v>
      </c>
      <c r="G48" s="151">
        <f t="shared" si="37"/>
        <v>4954573053</v>
      </c>
      <c r="H48" s="151">
        <f t="shared" si="37"/>
        <v>5410988229.5</v>
      </c>
      <c r="I48" s="159"/>
    </row>
    <row r="49" spans="1:9" x14ac:dyDescent="0.2">
      <c r="A49" s="158">
        <v>1</v>
      </c>
      <c r="B49" s="148" t="s">
        <v>15</v>
      </c>
      <c r="C49" s="149" t="s">
        <v>17</v>
      </c>
      <c r="D49" s="151">
        <f>D16+D19+D22+D25+D28+D31+D34+D37+D40+D44+D46</f>
        <v>1374896015.9100001</v>
      </c>
      <c r="E49" s="151">
        <f t="shared" ref="E49:H49" si="38">E16+E19+E22+E25+E28+E31+E34+E37+E40+E44+E46</f>
        <v>747218674.48000002</v>
      </c>
      <c r="F49" s="151">
        <f t="shared" si="38"/>
        <v>688838469</v>
      </c>
      <c r="G49" s="151">
        <f t="shared" si="38"/>
        <v>1128991941</v>
      </c>
      <c r="H49" s="151">
        <f t="shared" si="38"/>
        <v>1231282510</v>
      </c>
      <c r="I49" s="159"/>
    </row>
    <row r="50" spans="1:9" x14ac:dyDescent="0.2">
      <c r="B50" s="168"/>
      <c r="C50" s="132"/>
      <c r="D50" s="160"/>
      <c r="E50" s="160"/>
      <c r="F50" s="160"/>
      <c r="G50" s="160"/>
      <c r="H50" s="160"/>
    </row>
    <row r="51" spans="1:9" x14ac:dyDescent="0.2">
      <c r="B51" s="233" t="s">
        <v>279</v>
      </c>
      <c r="C51" s="233"/>
      <c r="D51" s="233"/>
      <c r="E51" s="233"/>
      <c r="F51" s="233"/>
      <c r="G51" s="233"/>
      <c r="H51" s="233"/>
    </row>
    <row r="52" spans="1:9" x14ac:dyDescent="0.2">
      <c r="B52" s="131"/>
      <c r="C52" s="132"/>
      <c r="D52" s="160"/>
      <c r="E52" s="160"/>
      <c r="F52" s="160"/>
      <c r="G52" s="160"/>
      <c r="H52" s="160"/>
    </row>
    <row r="53" spans="1:9" x14ac:dyDescent="0.2">
      <c r="B53" s="131"/>
      <c r="C53" s="132" t="s">
        <v>341</v>
      </c>
      <c r="D53" s="160"/>
      <c r="E53" s="160"/>
      <c r="F53" s="160"/>
      <c r="G53" s="160" t="s">
        <v>342</v>
      </c>
      <c r="H53" s="160"/>
    </row>
    <row r="54" spans="1:9" x14ac:dyDescent="0.2">
      <c r="B54" s="131"/>
      <c r="C54" s="132"/>
      <c r="D54" s="160"/>
      <c r="E54" s="160"/>
      <c r="F54" s="160"/>
      <c r="G54" s="160"/>
      <c r="H54" s="160"/>
    </row>
    <row r="55" spans="1:9" x14ac:dyDescent="0.2">
      <c r="B55" s="131"/>
      <c r="C55" s="132" t="s">
        <v>346</v>
      </c>
      <c r="D55" s="160"/>
      <c r="E55" s="160"/>
      <c r="F55" s="160"/>
      <c r="G55" s="160" t="s">
        <v>344</v>
      </c>
      <c r="H55" s="160"/>
    </row>
    <row r="56" spans="1:9" x14ac:dyDescent="0.2">
      <c r="B56" s="230"/>
      <c r="C56" s="230"/>
      <c r="D56" s="125"/>
      <c r="E56" s="128"/>
      <c r="F56" s="231"/>
      <c r="G56" s="231"/>
      <c r="H56" s="128"/>
    </row>
    <row r="57" spans="1:9" x14ac:dyDescent="0.2">
      <c r="B57" s="230"/>
      <c r="C57" s="230"/>
      <c r="D57" s="139"/>
      <c r="E57" s="128"/>
      <c r="F57" s="225"/>
      <c r="G57" s="225"/>
      <c r="H57" s="128"/>
    </row>
    <row r="58" spans="1:9" x14ac:dyDescent="0.2">
      <c r="B58" s="131"/>
      <c r="C58" s="132"/>
      <c r="D58" s="160"/>
      <c r="E58" s="160"/>
      <c r="F58" s="160"/>
      <c r="G58" s="160"/>
      <c r="H58" s="160"/>
    </row>
    <row r="59" spans="1:9" x14ac:dyDescent="0.2">
      <c r="B59" s="131"/>
      <c r="C59" s="132"/>
      <c r="D59" s="181" t="b">
        <f>'D6'!D61='D7'!D47</f>
        <v>1</v>
      </c>
      <c r="E59" s="181" t="b">
        <f>'D6'!E61='D7'!E47</f>
        <v>1</v>
      </c>
      <c r="F59" s="181" t="b">
        <f>'D6'!F61='D7'!F47</f>
        <v>1</v>
      </c>
      <c r="G59" s="181" t="b">
        <f>'D6'!G61='D7'!G47</f>
        <v>1</v>
      </c>
      <c r="H59" s="181" t="b">
        <f>'D6'!H61='D7'!H47</f>
        <v>1</v>
      </c>
    </row>
    <row r="60" spans="1:9" x14ac:dyDescent="0.2">
      <c r="B60" s="131"/>
      <c r="C60" s="132"/>
      <c r="D60" s="181" t="b">
        <f>'D6'!D62='D7'!D48</f>
        <v>1</v>
      </c>
      <c r="E60" s="181" t="b">
        <f>'D6'!E62='D7'!E48</f>
        <v>1</v>
      </c>
      <c r="F60" s="181" t="b">
        <f>'D6'!F62='D7'!F48</f>
        <v>1</v>
      </c>
      <c r="G60" s="181" t="b">
        <f>'D6'!G62='D7'!G48</f>
        <v>1</v>
      </c>
      <c r="H60" s="181" t="b">
        <f>'D6'!H62='D7'!H48</f>
        <v>1</v>
      </c>
    </row>
    <row r="61" spans="1:9" x14ac:dyDescent="0.2">
      <c r="D61" s="181" t="b">
        <f>'D6'!D63='D7'!D49</f>
        <v>1</v>
      </c>
      <c r="E61" s="181" t="b">
        <f>'D6'!E63='D7'!E49</f>
        <v>1</v>
      </c>
      <c r="F61" s="181" t="b">
        <f>'D6'!F63='D7'!F49</f>
        <v>1</v>
      </c>
      <c r="G61" s="181" t="b">
        <f>'D6'!G63='D7'!G49</f>
        <v>1</v>
      </c>
      <c r="H61" s="181" t="b">
        <f>'D6'!H63='D7'!H49</f>
        <v>1</v>
      </c>
    </row>
  </sheetData>
  <mergeCells count="8">
    <mergeCell ref="B6:H6"/>
    <mergeCell ref="B11:B12"/>
    <mergeCell ref="C11:C12"/>
    <mergeCell ref="B56:C57"/>
    <mergeCell ref="F56:G56"/>
    <mergeCell ref="F57:G57"/>
    <mergeCell ref="B7:H7"/>
    <mergeCell ref="B51:H51"/>
  </mergeCells>
  <conditionalFormatting sqref="B52:B59">
    <cfRule type="expression" dxfId="69" priority="5" stopIfTrue="1">
      <formula>A52=1</formula>
    </cfRule>
    <cfRule type="expression" dxfId="68" priority="6" stopIfTrue="1">
      <formula>A52=2</formula>
    </cfRule>
  </conditionalFormatting>
  <conditionalFormatting sqref="C52:C59">
    <cfRule type="expression" dxfId="67" priority="7" stopIfTrue="1">
      <formula>A52=1</formula>
    </cfRule>
    <cfRule type="expression" dxfId="66" priority="8" stopIfTrue="1">
      <formula>A52=2</formula>
    </cfRule>
  </conditionalFormatting>
  <conditionalFormatting sqref="D52:D61 E59:H61">
    <cfRule type="expression" dxfId="65" priority="9" stopIfTrue="1">
      <formula>A52=1</formula>
    </cfRule>
    <cfRule type="expression" dxfId="64" priority="10" stopIfTrue="1">
      <formula>A52=2</formula>
    </cfRule>
  </conditionalFormatting>
  <conditionalFormatting sqref="E52:E58">
    <cfRule type="expression" dxfId="63" priority="11" stopIfTrue="1">
      <formula>A52=1</formula>
    </cfRule>
    <cfRule type="expression" dxfId="62" priority="12" stopIfTrue="1">
      <formula>A52=2</formula>
    </cfRule>
  </conditionalFormatting>
  <conditionalFormatting sqref="F52:F58">
    <cfRule type="expression" dxfId="61" priority="13" stopIfTrue="1">
      <formula>A52=1</formula>
    </cfRule>
    <cfRule type="expression" dxfId="60" priority="14" stopIfTrue="1">
      <formula>A52=2</formula>
    </cfRule>
  </conditionalFormatting>
  <conditionalFormatting sqref="G52:G58">
    <cfRule type="expression" dxfId="59" priority="15" stopIfTrue="1">
      <formula>A52=1</formula>
    </cfRule>
    <cfRule type="expression" dxfId="58" priority="16" stopIfTrue="1">
      <formula>A52=2</formula>
    </cfRule>
  </conditionalFormatting>
  <conditionalFormatting sqref="H52:H58">
    <cfRule type="expression" dxfId="57" priority="17" stopIfTrue="1">
      <formula>A52=1</formula>
    </cfRule>
    <cfRule type="expression" dxfId="56" priority="18" stopIfTrue="1">
      <formula>A52=2</formula>
    </cfRule>
  </conditionalFormatting>
  <pageMargins left="0.39370078740157483" right="0.39370078740157483" top="0.39370078740157483" bottom="0.59055118110236227" header="0.39370078740157483" footer="0.39370078740157483"/>
  <pageSetup paperSize="9" fitToHeight="50" orientation="landscape" r:id="rId1"/>
  <headerFooter>
    <oddFooter>&amp;CСторінка &amp;P із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8"/>
  <sheetViews>
    <sheetView view="pageBreakPreview" topLeftCell="B10" zoomScaleNormal="100" zoomScaleSheetLayoutView="100" workbookViewId="0">
      <selection activeCell="C45" sqref="C45"/>
    </sheetView>
  </sheetViews>
  <sheetFormatPr defaultRowHeight="12.75" x14ac:dyDescent="0.2"/>
  <cols>
    <col min="1" max="1" width="0" style="116" hidden="1" customWidth="1"/>
    <col min="2" max="2" width="15.7109375" style="169" customWidth="1"/>
    <col min="3" max="3" width="50.7109375" style="170" customWidth="1"/>
    <col min="4" max="8" width="17.42578125" style="116" customWidth="1"/>
    <col min="9" max="257" width="9.140625" style="116"/>
    <col min="258" max="258" width="15.7109375" style="116" customWidth="1"/>
    <col min="259" max="259" width="50.7109375" style="116" customWidth="1"/>
    <col min="260" max="264" width="17.42578125" style="116" customWidth="1"/>
    <col min="265" max="513" width="9.140625" style="116"/>
    <col min="514" max="514" width="15.7109375" style="116" customWidth="1"/>
    <col min="515" max="515" width="50.7109375" style="116" customWidth="1"/>
    <col min="516" max="520" width="17.42578125" style="116" customWidth="1"/>
    <col min="521" max="769" width="9.140625" style="116"/>
    <col min="770" max="770" width="15.7109375" style="116" customWidth="1"/>
    <col min="771" max="771" width="50.7109375" style="116" customWidth="1"/>
    <col min="772" max="776" width="17.42578125" style="116" customWidth="1"/>
    <col min="777" max="1025" width="9.140625" style="116"/>
    <col min="1026" max="1026" width="15.7109375" style="116" customWidth="1"/>
    <col min="1027" max="1027" width="50.7109375" style="116" customWidth="1"/>
    <col min="1028" max="1032" width="17.42578125" style="116" customWidth="1"/>
    <col min="1033" max="1281" width="9.140625" style="116"/>
    <col min="1282" max="1282" width="15.7109375" style="116" customWidth="1"/>
    <col min="1283" max="1283" width="50.7109375" style="116" customWidth="1"/>
    <col min="1284" max="1288" width="17.42578125" style="116" customWidth="1"/>
    <col min="1289" max="1537" width="9.140625" style="116"/>
    <col min="1538" max="1538" width="15.7109375" style="116" customWidth="1"/>
    <col min="1539" max="1539" width="50.7109375" style="116" customWidth="1"/>
    <col min="1540" max="1544" width="17.42578125" style="116" customWidth="1"/>
    <col min="1545" max="1793" width="9.140625" style="116"/>
    <col min="1794" max="1794" width="15.7109375" style="116" customWidth="1"/>
    <col min="1795" max="1795" width="50.7109375" style="116" customWidth="1"/>
    <col min="1796" max="1800" width="17.42578125" style="116" customWidth="1"/>
    <col min="1801" max="2049" width="9.140625" style="116"/>
    <col min="2050" max="2050" width="15.7109375" style="116" customWidth="1"/>
    <col min="2051" max="2051" width="50.7109375" style="116" customWidth="1"/>
    <col min="2052" max="2056" width="17.42578125" style="116" customWidth="1"/>
    <col min="2057" max="2305" width="9.140625" style="116"/>
    <col min="2306" max="2306" width="15.7109375" style="116" customWidth="1"/>
    <col min="2307" max="2307" width="50.7109375" style="116" customWidth="1"/>
    <col min="2308" max="2312" width="17.42578125" style="116" customWidth="1"/>
    <col min="2313" max="2561" width="9.140625" style="116"/>
    <col min="2562" max="2562" width="15.7109375" style="116" customWidth="1"/>
    <col min="2563" max="2563" width="50.7109375" style="116" customWidth="1"/>
    <col min="2564" max="2568" width="17.42578125" style="116" customWidth="1"/>
    <col min="2569" max="2817" width="9.140625" style="116"/>
    <col min="2818" max="2818" width="15.7109375" style="116" customWidth="1"/>
    <col min="2819" max="2819" width="50.7109375" style="116" customWidth="1"/>
    <col min="2820" max="2824" width="17.42578125" style="116" customWidth="1"/>
    <col min="2825" max="3073" width="9.140625" style="116"/>
    <col min="3074" max="3074" width="15.7109375" style="116" customWidth="1"/>
    <col min="3075" max="3075" width="50.7109375" style="116" customWidth="1"/>
    <col min="3076" max="3080" width="17.42578125" style="116" customWidth="1"/>
    <col min="3081" max="3329" width="9.140625" style="116"/>
    <col min="3330" max="3330" width="15.7109375" style="116" customWidth="1"/>
    <col min="3331" max="3331" width="50.7109375" style="116" customWidth="1"/>
    <col min="3332" max="3336" width="17.42578125" style="116" customWidth="1"/>
    <col min="3337" max="3585" width="9.140625" style="116"/>
    <col min="3586" max="3586" width="15.7109375" style="116" customWidth="1"/>
    <col min="3587" max="3587" width="50.7109375" style="116" customWidth="1"/>
    <col min="3588" max="3592" width="17.42578125" style="116" customWidth="1"/>
    <col min="3593" max="3841" width="9.140625" style="116"/>
    <col min="3842" max="3842" width="15.7109375" style="116" customWidth="1"/>
    <col min="3843" max="3843" width="50.7109375" style="116" customWidth="1"/>
    <col min="3844" max="3848" width="17.42578125" style="116" customWidth="1"/>
    <col min="3849" max="4097" width="9.140625" style="116"/>
    <col min="4098" max="4098" width="15.7109375" style="116" customWidth="1"/>
    <col min="4099" max="4099" width="50.7109375" style="116" customWidth="1"/>
    <col min="4100" max="4104" width="17.42578125" style="116" customWidth="1"/>
    <col min="4105" max="4353" width="9.140625" style="116"/>
    <col min="4354" max="4354" width="15.7109375" style="116" customWidth="1"/>
    <col min="4355" max="4355" width="50.7109375" style="116" customWidth="1"/>
    <col min="4356" max="4360" width="17.42578125" style="116" customWidth="1"/>
    <col min="4361" max="4609" width="9.140625" style="116"/>
    <col min="4610" max="4610" width="15.7109375" style="116" customWidth="1"/>
    <col min="4611" max="4611" width="50.7109375" style="116" customWidth="1"/>
    <col min="4612" max="4616" width="17.42578125" style="116" customWidth="1"/>
    <col min="4617" max="4865" width="9.140625" style="116"/>
    <col min="4866" max="4866" width="15.7109375" style="116" customWidth="1"/>
    <col min="4867" max="4867" width="50.7109375" style="116" customWidth="1"/>
    <col min="4868" max="4872" width="17.42578125" style="116" customWidth="1"/>
    <col min="4873" max="5121" width="9.140625" style="116"/>
    <col min="5122" max="5122" width="15.7109375" style="116" customWidth="1"/>
    <col min="5123" max="5123" width="50.7109375" style="116" customWidth="1"/>
    <col min="5124" max="5128" width="17.42578125" style="116" customWidth="1"/>
    <col min="5129" max="5377" width="9.140625" style="116"/>
    <col min="5378" max="5378" width="15.7109375" style="116" customWidth="1"/>
    <col min="5379" max="5379" width="50.7109375" style="116" customWidth="1"/>
    <col min="5380" max="5384" width="17.42578125" style="116" customWidth="1"/>
    <col min="5385" max="5633" width="9.140625" style="116"/>
    <col min="5634" max="5634" width="15.7109375" style="116" customWidth="1"/>
    <col min="5635" max="5635" width="50.7109375" style="116" customWidth="1"/>
    <col min="5636" max="5640" width="17.42578125" style="116" customWidth="1"/>
    <col min="5641" max="5889" width="9.140625" style="116"/>
    <col min="5890" max="5890" width="15.7109375" style="116" customWidth="1"/>
    <col min="5891" max="5891" width="50.7109375" style="116" customWidth="1"/>
    <col min="5892" max="5896" width="17.42578125" style="116" customWidth="1"/>
    <col min="5897" max="6145" width="9.140625" style="116"/>
    <col min="6146" max="6146" width="15.7109375" style="116" customWidth="1"/>
    <col min="6147" max="6147" width="50.7109375" style="116" customWidth="1"/>
    <col min="6148" max="6152" width="17.42578125" style="116" customWidth="1"/>
    <col min="6153" max="6401" width="9.140625" style="116"/>
    <col min="6402" max="6402" width="15.7109375" style="116" customWidth="1"/>
    <col min="6403" max="6403" width="50.7109375" style="116" customWidth="1"/>
    <col min="6404" max="6408" width="17.42578125" style="116" customWidth="1"/>
    <col min="6409" max="6657" width="9.140625" style="116"/>
    <col min="6658" max="6658" width="15.7109375" style="116" customWidth="1"/>
    <col min="6659" max="6659" width="50.7109375" style="116" customWidth="1"/>
    <col min="6660" max="6664" width="17.42578125" style="116" customWidth="1"/>
    <col min="6665" max="6913" width="9.140625" style="116"/>
    <col min="6914" max="6914" width="15.7109375" style="116" customWidth="1"/>
    <col min="6915" max="6915" width="50.7109375" style="116" customWidth="1"/>
    <col min="6916" max="6920" width="17.42578125" style="116" customWidth="1"/>
    <col min="6921" max="7169" width="9.140625" style="116"/>
    <col min="7170" max="7170" width="15.7109375" style="116" customWidth="1"/>
    <col min="7171" max="7171" width="50.7109375" style="116" customWidth="1"/>
    <col min="7172" max="7176" width="17.42578125" style="116" customWidth="1"/>
    <col min="7177" max="7425" width="9.140625" style="116"/>
    <col min="7426" max="7426" width="15.7109375" style="116" customWidth="1"/>
    <col min="7427" max="7427" width="50.7109375" style="116" customWidth="1"/>
    <col min="7428" max="7432" width="17.42578125" style="116" customWidth="1"/>
    <col min="7433" max="7681" width="9.140625" style="116"/>
    <col min="7682" max="7682" width="15.7109375" style="116" customWidth="1"/>
    <col min="7683" max="7683" width="50.7109375" style="116" customWidth="1"/>
    <col min="7684" max="7688" width="17.42578125" style="116" customWidth="1"/>
    <col min="7689" max="7937" width="9.140625" style="116"/>
    <col min="7938" max="7938" width="15.7109375" style="116" customWidth="1"/>
    <col min="7939" max="7939" width="50.7109375" style="116" customWidth="1"/>
    <col min="7940" max="7944" width="17.42578125" style="116" customWidth="1"/>
    <col min="7945" max="8193" width="9.140625" style="116"/>
    <col min="8194" max="8194" width="15.7109375" style="116" customWidth="1"/>
    <col min="8195" max="8195" width="50.7109375" style="116" customWidth="1"/>
    <col min="8196" max="8200" width="17.42578125" style="116" customWidth="1"/>
    <col min="8201" max="8449" width="9.140625" style="116"/>
    <col min="8450" max="8450" width="15.7109375" style="116" customWidth="1"/>
    <col min="8451" max="8451" width="50.7109375" style="116" customWidth="1"/>
    <col min="8452" max="8456" width="17.42578125" style="116" customWidth="1"/>
    <col min="8457" max="8705" width="9.140625" style="116"/>
    <col min="8706" max="8706" width="15.7109375" style="116" customWidth="1"/>
    <col min="8707" max="8707" width="50.7109375" style="116" customWidth="1"/>
    <col min="8708" max="8712" width="17.42578125" style="116" customWidth="1"/>
    <col min="8713" max="8961" width="9.140625" style="116"/>
    <col min="8962" max="8962" width="15.7109375" style="116" customWidth="1"/>
    <col min="8963" max="8963" width="50.7109375" style="116" customWidth="1"/>
    <col min="8964" max="8968" width="17.42578125" style="116" customWidth="1"/>
    <col min="8969" max="9217" width="9.140625" style="116"/>
    <col min="9218" max="9218" width="15.7109375" style="116" customWidth="1"/>
    <col min="9219" max="9219" width="50.7109375" style="116" customWidth="1"/>
    <col min="9220" max="9224" width="17.42578125" style="116" customWidth="1"/>
    <col min="9225" max="9473" width="9.140625" style="116"/>
    <col min="9474" max="9474" width="15.7109375" style="116" customWidth="1"/>
    <col min="9475" max="9475" width="50.7109375" style="116" customWidth="1"/>
    <col min="9476" max="9480" width="17.42578125" style="116" customWidth="1"/>
    <col min="9481" max="9729" width="9.140625" style="116"/>
    <col min="9730" max="9730" width="15.7109375" style="116" customWidth="1"/>
    <col min="9731" max="9731" width="50.7109375" style="116" customWidth="1"/>
    <col min="9732" max="9736" width="17.42578125" style="116" customWidth="1"/>
    <col min="9737" max="9985" width="9.140625" style="116"/>
    <col min="9986" max="9986" width="15.7109375" style="116" customWidth="1"/>
    <col min="9987" max="9987" width="50.7109375" style="116" customWidth="1"/>
    <col min="9988" max="9992" width="17.42578125" style="116" customWidth="1"/>
    <col min="9993" max="10241" width="9.140625" style="116"/>
    <col min="10242" max="10242" width="15.7109375" style="116" customWidth="1"/>
    <col min="10243" max="10243" width="50.7109375" style="116" customWidth="1"/>
    <col min="10244" max="10248" width="17.42578125" style="116" customWidth="1"/>
    <col min="10249" max="10497" width="9.140625" style="116"/>
    <col min="10498" max="10498" width="15.7109375" style="116" customWidth="1"/>
    <col min="10499" max="10499" width="50.7109375" style="116" customWidth="1"/>
    <col min="10500" max="10504" width="17.42578125" style="116" customWidth="1"/>
    <col min="10505" max="10753" width="9.140625" style="116"/>
    <col min="10754" max="10754" width="15.7109375" style="116" customWidth="1"/>
    <col min="10755" max="10755" width="50.7109375" style="116" customWidth="1"/>
    <col min="10756" max="10760" width="17.42578125" style="116" customWidth="1"/>
    <col min="10761" max="11009" width="9.140625" style="116"/>
    <col min="11010" max="11010" width="15.7109375" style="116" customWidth="1"/>
    <col min="11011" max="11011" width="50.7109375" style="116" customWidth="1"/>
    <col min="11012" max="11016" width="17.42578125" style="116" customWidth="1"/>
    <col min="11017" max="11265" width="9.140625" style="116"/>
    <col min="11266" max="11266" width="15.7109375" style="116" customWidth="1"/>
    <col min="11267" max="11267" width="50.7109375" style="116" customWidth="1"/>
    <col min="11268" max="11272" width="17.42578125" style="116" customWidth="1"/>
    <col min="11273" max="11521" width="9.140625" style="116"/>
    <col min="11522" max="11522" width="15.7109375" style="116" customWidth="1"/>
    <col min="11523" max="11523" width="50.7109375" style="116" customWidth="1"/>
    <col min="11524" max="11528" width="17.42578125" style="116" customWidth="1"/>
    <col min="11529" max="11777" width="9.140625" style="116"/>
    <col min="11778" max="11778" width="15.7109375" style="116" customWidth="1"/>
    <col min="11779" max="11779" width="50.7109375" style="116" customWidth="1"/>
    <col min="11780" max="11784" width="17.42578125" style="116" customWidth="1"/>
    <col min="11785" max="12033" width="9.140625" style="116"/>
    <col min="12034" max="12034" width="15.7109375" style="116" customWidth="1"/>
    <col min="12035" max="12035" width="50.7109375" style="116" customWidth="1"/>
    <col min="12036" max="12040" width="17.42578125" style="116" customWidth="1"/>
    <col min="12041" max="12289" width="9.140625" style="116"/>
    <col min="12290" max="12290" width="15.7109375" style="116" customWidth="1"/>
    <col min="12291" max="12291" width="50.7109375" style="116" customWidth="1"/>
    <col min="12292" max="12296" width="17.42578125" style="116" customWidth="1"/>
    <col min="12297" max="12545" width="9.140625" style="116"/>
    <col min="12546" max="12546" width="15.7109375" style="116" customWidth="1"/>
    <col min="12547" max="12547" width="50.7109375" style="116" customWidth="1"/>
    <col min="12548" max="12552" width="17.42578125" style="116" customWidth="1"/>
    <col min="12553" max="12801" width="9.140625" style="116"/>
    <col min="12802" max="12802" width="15.7109375" style="116" customWidth="1"/>
    <col min="12803" max="12803" width="50.7109375" style="116" customWidth="1"/>
    <col min="12804" max="12808" width="17.42578125" style="116" customWidth="1"/>
    <col min="12809" max="13057" width="9.140625" style="116"/>
    <col min="13058" max="13058" width="15.7109375" style="116" customWidth="1"/>
    <col min="13059" max="13059" width="50.7109375" style="116" customWidth="1"/>
    <col min="13060" max="13064" width="17.42578125" style="116" customWidth="1"/>
    <col min="13065" max="13313" width="9.140625" style="116"/>
    <col min="13314" max="13314" width="15.7109375" style="116" customWidth="1"/>
    <col min="13315" max="13315" width="50.7109375" style="116" customWidth="1"/>
    <col min="13316" max="13320" width="17.42578125" style="116" customWidth="1"/>
    <col min="13321" max="13569" width="9.140625" style="116"/>
    <col min="13570" max="13570" width="15.7109375" style="116" customWidth="1"/>
    <col min="13571" max="13571" width="50.7109375" style="116" customWidth="1"/>
    <col min="13572" max="13576" width="17.42578125" style="116" customWidth="1"/>
    <col min="13577" max="13825" width="9.140625" style="116"/>
    <col min="13826" max="13826" width="15.7109375" style="116" customWidth="1"/>
    <col min="13827" max="13827" width="50.7109375" style="116" customWidth="1"/>
    <col min="13828" max="13832" width="17.42578125" style="116" customWidth="1"/>
    <col min="13833" max="14081" width="9.140625" style="116"/>
    <col min="14082" max="14082" width="15.7109375" style="116" customWidth="1"/>
    <col min="14083" max="14083" width="50.7109375" style="116" customWidth="1"/>
    <col min="14084" max="14088" width="17.42578125" style="116" customWidth="1"/>
    <col min="14089" max="14337" width="9.140625" style="116"/>
    <col min="14338" max="14338" width="15.7109375" style="116" customWidth="1"/>
    <col min="14339" max="14339" width="50.7109375" style="116" customWidth="1"/>
    <col min="14340" max="14344" width="17.42578125" style="116" customWidth="1"/>
    <col min="14345" max="14593" width="9.140625" style="116"/>
    <col min="14594" max="14594" width="15.7109375" style="116" customWidth="1"/>
    <col min="14595" max="14595" width="50.7109375" style="116" customWidth="1"/>
    <col min="14596" max="14600" width="17.42578125" style="116" customWidth="1"/>
    <col min="14601" max="14849" width="9.140625" style="116"/>
    <col min="14850" max="14850" width="15.7109375" style="116" customWidth="1"/>
    <col min="14851" max="14851" width="50.7109375" style="116" customWidth="1"/>
    <col min="14852" max="14856" width="17.42578125" style="116" customWidth="1"/>
    <col min="14857" max="15105" width="9.140625" style="116"/>
    <col min="15106" max="15106" width="15.7109375" style="116" customWidth="1"/>
    <col min="15107" max="15107" width="50.7109375" style="116" customWidth="1"/>
    <col min="15108" max="15112" width="17.42578125" style="116" customWidth="1"/>
    <col min="15113" max="15361" width="9.140625" style="116"/>
    <col min="15362" max="15362" width="15.7109375" style="116" customWidth="1"/>
    <col min="15363" max="15363" width="50.7109375" style="116" customWidth="1"/>
    <col min="15364" max="15368" width="17.42578125" style="116" customWidth="1"/>
    <col min="15369" max="15617" width="9.140625" style="116"/>
    <col min="15618" max="15618" width="15.7109375" style="116" customWidth="1"/>
    <col min="15619" max="15619" width="50.7109375" style="116" customWidth="1"/>
    <col min="15620" max="15624" width="17.42578125" style="116" customWidth="1"/>
    <col min="15625" max="15873" width="9.140625" style="116"/>
    <col min="15874" max="15874" width="15.7109375" style="116" customWidth="1"/>
    <col min="15875" max="15875" width="50.7109375" style="116" customWidth="1"/>
    <col min="15876" max="15880" width="17.42578125" style="116" customWidth="1"/>
    <col min="15881" max="16129" width="9.140625" style="116"/>
    <col min="16130" max="16130" width="15.7109375" style="116" customWidth="1"/>
    <col min="16131" max="16131" width="50.7109375" style="116" customWidth="1"/>
    <col min="16132" max="16136" width="17.42578125" style="116" customWidth="1"/>
    <col min="16137" max="16384" width="9.140625" style="116"/>
  </cols>
  <sheetData>
    <row r="1" spans="1:9" ht="15.75" x14ac:dyDescent="0.2">
      <c r="B1" s="126"/>
      <c r="C1" s="132"/>
      <c r="D1" s="160"/>
      <c r="E1" s="160"/>
      <c r="F1" s="79" t="s">
        <v>280</v>
      </c>
      <c r="G1" s="79"/>
      <c r="H1" s="79"/>
    </row>
    <row r="2" spans="1:9" ht="15.75" x14ac:dyDescent="0.2">
      <c r="B2" s="126"/>
      <c r="C2" s="132"/>
      <c r="D2" s="160"/>
      <c r="E2" s="160"/>
      <c r="F2" s="79" t="s">
        <v>35</v>
      </c>
      <c r="G2" s="79"/>
      <c r="H2" s="79"/>
    </row>
    <row r="3" spans="1:9" ht="15.75" x14ac:dyDescent="0.2">
      <c r="B3" s="126"/>
      <c r="C3" s="132"/>
      <c r="D3" s="160"/>
      <c r="E3" s="160"/>
      <c r="F3" s="79" t="s">
        <v>36</v>
      </c>
      <c r="G3" s="79"/>
      <c r="H3" s="79"/>
    </row>
    <row r="4" spans="1:9" ht="15.75" x14ac:dyDescent="0.2">
      <c r="B4" s="126"/>
      <c r="C4" s="132"/>
      <c r="D4" s="160"/>
      <c r="E4" s="160"/>
      <c r="F4" s="79" t="s">
        <v>37</v>
      </c>
      <c r="G4" s="79"/>
      <c r="H4" s="79"/>
    </row>
    <row r="5" spans="1:9" x14ac:dyDescent="0.2">
      <c r="B5" s="131"/>
      <c r="C5" s="132"/>
      <c r="D5" s="160"/>
      <c r="E5" s="160"/>
      <c r="F5" s="160"/>
      <c r="G5" s="160"/>
      <c r="H5" s="160"/>
    </row>
    <row r="6" spans="1:9" ht="15.75" x14ac:dyDescent="0.2">
      <c r="B6" s="232" t="s">
        <v>253</v>
      </c>
      <c r="C6" s="232"/>
      <c r="D6" s="232"/>
      <c r="E6" s="232"/>
      <c r="F6" s="232"/>
      <c r="G6" s="232"/>
      <c r="H6" s="232"/>
    </row>
    <row r="7" spans="1:9" ht="15.75" x14ac:dyDescent="0.2">
      <c r="B7" s="232" t="s">
        <v>283</v>
      </c>
      <c r="C7" s="232"/>
      <c r="D7" s="232"/>
      <c r="E7" s="232"/>
      <c r="F7" s="232"/>
      <c r="G7" s="232"/>
      <c r="H7" s="232"/>
    </row>
    <row r="8" spans="1:9" ht="15.75" x14ac:dyDescent="0.2">
      <c r="B8" s="234" t="s">
        <v>282</v>
      </c>
      <c r="C8" s="232"/>
      <c r="D8" s="232"/>
      <c r="E8" s="232"/>
      <c r="F8" s="232"/>
      <c r="G8" s="232"/>
      <c r="H8" s="232"/>
    </row>
    <row r="9" spans="1:9" x14ac:dyDescent="0.2">
      <c r="B9" s="129" t="s">
        <v>10</v>
      </c>
      <c r="C9" s="132"/>
      <c r="D9" s="160"/>
      <c r="E9" s="160"/>
      <c r="F9" s="160"/>
      <c r="G9" s="160"/>
      <c r="H9" s="160"/>
    </row>
    <row r="10" spans="1:9" x14ac:dyDescent="0.2">
      <c r="B10" s="161" t="s">
        <v>1</v>
      </c>
      <c r="C10" s="132"/>
      <c r="D10" s="160"/>
      <c r="E10" s="160"/>
      <c r="F10" s="160"/>
      <c r="G10" s="160"/>
      <c r="H10" s="160"/>
    </row>
    <row r="11" spans="1:9" x14ac:dyDescent="0.2">
      <c r="B11" s="131"/>
      <c r="C11" s="132"/>
      <c r="D11" s="160"/>
      <c r="E11" s="160"/>
      <c r="F11" s="160"/>
      <c r="G11" s="160"/>
      <c r="H11" s="162" t="s">
        <v>2</v>
      </c>
    </row>
    <row r="12" spans="1:9" ht="15" customHeight="1" x14ac:dyDescent="0.2">
      <c r="B12" s="235" t="s">
        <v>38</v>
      </c>
      <c r="C12" s="235" t="s">
        <v>4</v>
      </c>
      <c r="D12" s="173" t="s">
        <v>28</v>
      </c>
      <c r="E12" s="173" t="s">
        <v>29</v>
      </c>
      <c r="F12" s="173" t="s">
        <v>30</v>
      </c>
      <c r="G12" s="173" t="s">
        <v>31</v>
      </c>
      <c r="H12" s="173" t="s">
        <v>32</v>
      </c>
    </row>
    <row r="13" spans="1:9" ht="15" customHeight="1" x14ac:dyDescent="0.2">
      <c r="B13" s="235"/>
      <c r="C13" s="235"/>
      <c r="D13" s="174" t="s">
        <v>5</v>
      </c>
      <c r="E13" s="174" t="s">
        <v>6</v>
      </c>
      <c r="F13" s="174" t="s">
        <v>7</v>
      </c>
      <c r="G13" s="174" t="s">
        <v>7</v>
      </c>
      <c r="H13" s="174" t="s">
        <v>7</v>
      </c>
    </row>
    <row r="14" spans="1:9" x14ac:dyDescent="0.2">
      <c r="B14" s="166">
        <v>1</v>
      </c>
      <c r="C14" s="166">
        <v>2</v>
      </c>
      <c r="D14" s="166">
        <v>3</v>
      </c>
      <c r="E14" s="166">
        <v>4</v>
      </c>
      <c r="F14" s="166">
        <v>5</v>
      </c>
      <c r="G14" s="166">
        <v>6</v>
      </c>
      <c r="H14" s="166">
        <v>7</v>
      </c>
    </row>
    <row r="15" spans="1:9" x14ac:dyDescent="0.2">
      <c r="A15" s="124">
        <v>1</v>
      </c>
      <c r="B15" s="134"/>
      <c r="C15" s="135" t="s">
        <v>20</v>
      </c>
      <c r="D15" s="137">
        <f>D16+D19</f>
        <v>-268455.71999999997</v>
      </c>
      <c r="E15" s="137">
        <f>E16+E19</f>
        <v>-68876235</v>
      </c>
      <c r="F15" s="137">
        <f>F16+F19</f>
        <v>-198600</v>
      </c>
      <c r="G15" s="137">
        <f>G16+G19</f>
        <v>-192580</v>
      </c>
      <c r="H15" s="137">
        <f>H16+H19</f>
        <v>-168370</v>
      </c>
      <c r="I15" s="123"/>
    </row>
    <row r="16" spans="1:9" x14ac:dyDescent="0.2">
      <c r="A16" s="124">
        <v>2</v>
      </c>
      <c r="B16" s="134" t="s">
        <v>15</v>
      </c>
      <c r="C16" s="135" t="s">
        <v>16</v>
      </c>
      <c r="D16" s="137">
        <f>SUM(D17:D18)</f>
        <v>0</v>
      </c>
      <c r="E16" s="137">
        <f>SUM(E17:E18)</f>
        <v>0</v>
      </c>
      <c r="F16" s="137">
        <f>SUM(F17:F18)</f>
        <v>0</v>
      </c>
      <c r="G16" s="137">
        <f>SUM(G17:G18)</f>
        <v>0</v>
      </c>
      <c r="H16" s="137">
        <f>SUM(H17:H18)</f>
        <v>0</v>
      </c>
      <c r="I16" s="123"/>
    </row>
    <row r="17" spans="1:13" x14ac:dyDescent="0.2">
      <c r="A17" s="124"/>
      <c r="B17" s="134"/>
      <c r="C17" s="135"/>
      <c r="D17" s="137"/>
      <c r="E17" s="137"/>
      <c r="F17" s="137"/>
      <c r="G17" s="137"/>
      <c r="H17" s="137"/>
      <c r="I17" s="123"/>
    </row>
    <row r="18" spans="1:13" x14ac:dyDescent="0.2">
      <c r="A18" s="124"/>
      <c r="B18" s="134"/>
      <c r="C18" s="135"/>
      <c r="D18" s="137"/>
      <c r="E18" s="137"/>
      <c r="F18" s="137"/>
      <c r="G18" s="137"/>
      <c r="H18" s="137"/>
      <c r="I18" s="123"/>
    </row>
    <row r="19" spans="1:13" x14ac:dyDescent="0.2">
      <c r="A19" s="124">
        <v>2</v>
      </c>
      <c r="B19" s="134" t="s">
        <v>15</v>
      </c>
      <c r="C19" s="135" t="s">
        <v>17</v>
      </c>
      <c r="D19" s="137">
        <f>SUM(D20:D22)</f>
        <v>-268455.71999999997</v>
      </c>
      <c r="E19" s="137">
        <f>SUM(E20:E22)</f>
        <v>-68876235</v>
      </c>
      <c r="F19" s="137">
        <f t="shared" ref="F19:H19" si="0">SUM(F20:F22)</f>
        <v>-198600</v>
      </c>
      <c r="G19" s="137">
        <f t="shared" si="0"/>
        <v>-192580</v>
      </c>
      <c r="H19" s="137">
        <f t="shared" si="0"/>
        <v>-168370</v>
      </c>
      <c r="I19" s="123"/>
    </row>
    <row r="20" spans="1:13" ht="38.25" x14ac:dyDescent="0.2">
      <c r="A20" s="124"/>
      <c r="B20" s="134">
        <v>8822</v>
      </c>
      <c r="C20" s="135" t="s">
        <v>326</v>
      </c>
      <c r="D20" s="137">
        <v>-254505.27</v>
      </c>
      <c r="E20" s="137">
        <v>0</v>
      </c>
      <c r="F20" s="137">
        <v>-198600</v>
      </c>
      <c r="G20" s="137">
        <v>-192580</v>
      </c>
      <c r="H20" s="137">
        <v>-168370</v>
      </c>
      <c r="I20" s="123"/>
    </row>
    <row r="21" spans="1:13" ht="25.5" x14ac:dyDescent="0.2">
      <c r="A21" s="124"/>
      <c r="B21" s="134">
        <v>8842</v>
      </c>
      <c r="C21" s="135" t="s">
        <v>327</v>
      </c>
      <c r="D21" s="137">
        <v>-13950.45</v>
      </c>
      <c r="E21" s="137">
        <v>0</v>
      </c>
      <c r="F21" s="137"/>
      <c r="G21" s="137"/>
      <c r="H21" s="137"/>
      <c r="I21" s="123"/>
    </row>
    <row r="22" spans="1:13" ht="38.25" x14ac:dyDescent="0.2">
      <c r="A22" s="124"/>
      <c r="B22" s="134">
        <v>8882</v>
      </c>
      <c r="C22" s="135" t="s">
        <v>328</v>
      </c>
      <c r="D22" s="137">
        <v>0</v>
      </c>
      <c r="E22" s="137">
        <v>-68876235</v>
      </c>
      <c r="F22" s="137"/>
      <c r="G22" s="137"/>
      <c r="H22" s="137"/>
      <c r="I22" s="123"/>
    </row>
    <row r="23" spans="1:13" x14ac:dyDescent="0.2">
      <c r="A23" s="124">
        <v>1</v>
      </c>
      <c r="B23" s="134"/>
      <c r="C23" s="135" t="s">
        <v>26</v>
      </c>
      <c r="D23" s="137">
        <f>D24+D27</f>
        <v>0</v>
      </c>
      <c r="E23" s="137">
        <f>E24+E27</f>
        <v>68876235</v>
      </c>
      <c r="F23" s="137">
        <f>F24+F27</f>
        <v>198600</v>
      </c>
      <c r="G23" s="137">
        <f>G24+G27</f>
        <v>192580</v>
      </c>
      <c r="H23" s="137">
        <f>H24+H27</f>
        <v>168370</v>
      </c>
      <c r="I23" s="123"/>
    </row>
    <row r="24" spans="1:13" x14ac:dyDescent="0.2">
      <c r="A24" s="124">
        <v>2</v>
      </c>
      <c r="B24" s="134" t="s">
        <v>15</v>
      </c>
      <c r="C24" s="135" t="s">
        <v>16</v>
      </c>
      <c r="D24" s="137">
        <f>SUM(D25:D26)</f>
        <v>0</v>
      </c>
      <c r="E24" s="137">
        <f>SUM(E25:E26)</f>
        <v>0</v>
      </c>
      <c r="F24" s="137">
        <f>SUM(F25:F26)</f>
        <v>0</v>
      </c>
      <c r="G24" s="137">
        <f>SUM(G25:G26)</f>
        <v>0</v>
      </c>
      <c r="H24" s="137">
        <f>SUM(H25:H26)</f>
        <v>0</v>
      </c>
      <c r="I24" s="123"/>
    </row>
    <row r="25" spans="1:13" x14ac:dyDescent="0.2">
      <c r="A25" s="124"/>
      <c r="B25" s="134"/>
      <c r="C25" s="135"/>
      <c r="D25" s="137"/>
      <c r="E25" s="137"/>
      <c r="F25" s="137"/>
      <c r="G25" s="137"/>
      <c r="H25" s="137"/>
      <c r="I25" s="123"/>
    </row>
    <row r="26" spans="1:13" x14ac:dyDescent="0.2">
      <c r="A26" s="124"/>
      <c r="B26" s="134"/>
      <c r="C26" s="135"/>
      <c r="D26" s="137"/>
      <c r="E26" s="137"/>
      <c r="F26" s="137"/>
      <c r="G26" s="137"/>
      <c r="H26" s="137"/>
      <c r="I26" s="123"/>
    </row>
    <row r="27" spans="1:13" x14ac:dyDescent="0.2">
      <c r="A27" s="124">
        <v>2</v>
      </c>
      <c r="B27" s="134" t="s">
        <v>15</v>
      </c>
      <c r="C27" s="135" t="s">
        <v>17</v>
      </c>
      <c r="D27" s="137">
        <f>SUM(D28:D29)</f>
        <v>0</v>
      </c>
      <c r="E27" s="137">
        <f t="shared" ref="E27:H27" si="1">SUM(E28:E29)</f>
        <v>68876235</v>
      </c>
      <c r="F27" s="137">
        <f t="shared" si="1"/>
        <v>198600</v>
      </c>
      <c r="G27" s="137">
        <f t="shared" si="1"/>
        <v>192580</v>
      </c>
      <c r="H27" s="137">
        <f t="shared" si="1"/>
        <v>168370</v>
      </c>
      <c r="I27" s="123"/>
    </row>
    <row r="28" spans="1:13" ht="38.25" x14ac:dyDescent="0.2">
      <c r="A28" s="124"/>
      <c r="B28" s="134">
        <v>8821</v>
      </c>
      <c r="C28" s="135" t="s">
        <v>335</v>
      </c>
      <c r="D28" s="137">
        <v>0</v>
      </c>
      <c r="E28" s="137">
        <v>0</v>
      </c>
      <c r="F28" s="137">
        <v>198600</v>
      </c>
      <c r="G28" s="137">
        <v>192580</v>
      </c>
      <c r="H28" s="137">
        <v>168370</v>
      </c>
      <c r="I28" s="123"/>
    </row>
    <row r="29" spans="1:13" ht="25.5" x14ac:dyDescent="0.2">
      <c r="A29" s="124"/>
      <c r="B29" s="134">
        <v>8881</v>
      </c>
      <c r="C29" s="135" t="s">
        <v>329</v>
      </c>
      <c r="D29" s="137">
        <v>0</v>
      </c>
      <c r="E29" s="137">
        <v>68876235</v>
      </c>
      <c r="F29" s="137"/>
      <c r="G29" s="137"/>
      <c r="H29" s="137"/>
      <c r="I29" s="123"/>
    </row>
    <row r="30" spans="1:13" x14ac:dyDescent="0.2">
      <c r="A30" s="124">
        <v>1</v>
      </c>
      <c r="B30" s="148" t="s">
        <v>15</v>
      </c>
      <c r="C30" s="149" t="s">
        <v>281</v>
      </c>
      <c r="D30" s="151">
        <f>D23+D15</f>
        <v>-268455.71999999997</v>
      </c>
      <c r="E30" s="151">
        <f>E23+E15</f>
        <v>0</v>
      </c>
      <c r="F30" s="151">
        <f>F23+F15</f>
        <v>0</v>
      </c>
      <c r="G30" s="151">
        <f>G23+G15</f>
        <v>0</v>
      </c>
      <c r="H30" s="151">
        <f>H23+H15</f>
        <v>0</v>
      </c>
      <c r="I30" s="172" t="b">
        <f>D30=D31+D32</f>
        <v>1</v>
      </c>
      <c r="J30" s="172" t="b">
        <f t="shared" ref="J30:M30" si="2">E30=E31+E32</f>
        <v>1</v>
      </c>
      <c r="K30" s="172" t="b">
        <f t="shared" si="2"/>
        <v>1</v>
      </c>
      <c r="L30" s="172" t="b">
        <f t="shared" si="2"/>
        <v>1</v>
      </c>
      <c r="M30" s="172" t="b">
        <f t="shared" si="2"/>
        <v>1</v>
      </c>
    </row>
    <row r="31" spans="1:13" x14ac:dyDescent="0.2">
      <c r="A31" s="124">
        <v>1</v>
      </c>
      <c r="B31" s="148" t="s">
        <v>15</v>
      </c>
      <c r="C31" s="149" t="s">
        <v>16</v>
      </c>
      <c r="D31" s="151">
        <f>D16+D24</f>
        <v>0</v>
      </c>
      <c r="E31" s="151">
        <f>E16+E24</f>
        <v>0</v>
      </c>
      <c r="F31" s="151">
        <f>F16+F24</f>
        <v>0</v>
      </c>
      <c r="G31" s="151">
        <f>G16+G24</f>
        <v>0</v>
      </c>
      <c r="H31" s="151">
        <f>H16+H24</f>
        <v>0</v>
      </c>
      <c r="I31" s="123"/>
    </row>
    <row r="32" spans="1:13" x14ac:dyDescent="0.2">
      <c r="A32" s="124">
        <v>1</v>
      </c>
      <c r="B32" s="148" t="s">
        <v>15</v>
      </c>
      <c r="C32" s="149" t="s">
        <v>17</v>
      </c>
      <c r="D32" s="151">
        <f>D19+D27</f>
        <v>-268455.71999999997</v>
      </c>
      <c r="E32" s="151">
        <f>E19+E27</f>
        <v>0</v>
      </c>
      <c r="F32" s="151">
        <f>F19+F27</f>
        <v>0</v>
      </c>
      <c r="G32" s="151">
        <f>G19+G27</f>
        <v>0</v>
      </c>
      <c r="H32" s="151">
        <f>H19+H27</f>
        <v>0</v>
      </c>
      <c r="I32" s="123"/>
    </row>
    <row r="33" spans="2:8" x14ac:dyDescent="0.2">
      <c r="B33" s="126"/>
      <c r="C33" s="127"/>
      <c r="D33" s="128"/>
      <c r="E33" s="128"/>
      <c r="F33" s="128"/>
      <c r="G33" s="128"/>
      <c r="H33" s="128"/>
    </row>
    <row r="34" spans="2:8" x14ac:dyDescent="0.2">
      <c r="B34" s="131"/>
      <c r="C34" s="132" t="s">
        <v>341</v>
      </c>
      <c r="D34" s="131"/>
      <c r="E34" s="131"/>
      <c r="F34" s="131"/>
      <c r="G34" s="131" t="s">
        <v>342</v>
      </c>
      <c r="H34" s="131"/>
    </row>
    <row r="35" spans="2:8" x14ac:dyDescent="0.2">
      <c r="B35" s="131"/>
      <c r="C35" s="132"/>
      <c r="D35" s="131"/>
      <c r="E35" s="131"/>
      <c r="F35" s="131"/>
      <c r="G35" s="131"/>
      <c r="H35" s="131"/>
    </row>
    <row r="36" spans="2:8" x14ac:dyDescent="0.2">
      <c r="B36" s="131"/>
      <c r="C36" s="132" t="s">
        <v>346</v>
      </c>
      <c r="D36" s="160"/>
      <c r="E36" s="160"/>
      <c r="F36" s="160"/>
      <c r="G36" s="160" t="s">
        <v>344</v>
      </c>
      <c r="H36" s="160"/>
    </row>
    <row r="37" spans="2:8" s="156" customFormat="1" x14ac:dyDescent="0.2">
      <c r="B37" s="230"/>
      <c r="C37" s="230"/>
      <c r="D37" s="125"/>
      <c r="E37" s="128"/>
      <c r="F37" s="231"/>
      <c r="G37" s="231"/>
      <c r="H37" s="128"/>
    </row>
    <row r="38" spans="2:8" s="156" customFormat="1" x14ac:dyDescent="0.2">
      <c r="B38" s="230"/>
      <c r="C38" s="230"/>
      <c r="D38" s="139"/>
      <c r="E38" s="128"/>
      <c r="F38" s="225"/>
      <c r="G38" s="225"/>
      <c r="H38" s="128"/>
    </row>
  </sheetData>
  <mergeCells count="8">
    <mergeCell ref="B37:C38"/>
    <mergeCell ref="F37:G37"/>
    <mergeCell ref="F38:G38"/>
    <mergeCell ref="B8:H8"/>
    <mergeCell ref="B6:H6"/>
    <mergeCell ref="B7:H7"/>
    <mergeCell ref="B12:B13"/>
    <mergeCell ref="C12:C13"/>
  </mergeCells>
  <conditionalFormatting sqref="B34:B40">
    <cfRule type="expression" dxfId="55" priority="1" stopIfTrue="1">
      <formula>A34=1</formula>
    </cfRule>
    <cfRule type="expression" dxfId="54" priority="2" stopIfTrue="1">
      <formula>A34=2</formula>
    </cfRule>
  </conditionalFormatting>
  <conditionalFormatting sqref="C34:C40">
    <cfRule type="expression" dxfId="53" priority="3" stopIfTrue="1">
      <formula>A34=1</formula>
    </cfRule>
    <cfRule type="expression" dxfId="52" priority="4" stopIfTrue="1">
      <formula>A34=2</formula>
    </cfRule>
  </conditionalFormatting>
  <conditionalFormatting sqref="D34:D40">
    <cfRule type="expression" dxfId="51" priority="5" stopIfTrue="1">
      <formula>A34=1</formula>
    </cfRule>
    <cfRule type="expression" dxfId="50" priority="6" stopIfTrue="1">
      <formula>A34=2</formula>
    </cfRule>
  </conditionalFormatting>
  <conditionalFormatting sqref="E34:E40">
    <cfRule type="expression" dxfId="49" priority="7" stopIfTrue="1">
      <formula>A34=1</formula>
    </cfRule>
    <cfRule type="expression" dxfId="48" priority="8" stopIfTrue="1">
      <formula>A34=2</formula>
    </cfRule>
  </conditionalFormatting>
  <conditionalFormatting sqref="F34:F40">
    <cfRule type="expression" dxfId="47" priority="9" stopIfTrue="1">
      <formula>A34=1</formula>
    </cfRule>
    <cfRule type="expression" dxfId="46" priority="10" stopIfTrue="1">
      <formula>A34=2</formula>
    </cfRule>
  </conditionalFormatting>
  <conditionalFormatting sqref="G34:G40">
    <cfRule type="expression" dxfId="45" priority="11" stopIfTrue="1">
      <formula>A34=1</formula>
    </cfRule>
    <cfRule type="expression" dxfId="44" priority="12" stopIfTrue="1">
      <formula>A34=2</formula>
    </cfRule>
  </conditionalFormatting>
  <conditionalFormatting sqref="H34:H40">
    <cfRule type="expression" dxfId="43" priority="13" stopIfTrue="1">
      <formula>A34=1</formula>
    </cfRule>
    <cfRule type="expression" dxfId="42" priority="14" stopIfTrue="1">
      <formula>A34=2</formula>
    </cfRule>
  </conditionalFormatting>
  <pageMargins left="0.39370078740157483" right="0.39370078740157483" top="0.39370078740157483" bottom="0.47" header="0.39370078740157483" footer="0.27"/>
  <pageSetup paperSize="9" fitToHeight="50" orientation="landscape" r:id="rId1"/>
  <headerFooter>
    <oddFooter>&amp;CСторінка &amp;P із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34"/>
  <sheetViews>
    <sheetView view="pageBreakPreview" topLeftCell="B1" zoomScaleNormal="100" zoomScaleSheetLayoutView="100" workbookViewId="0">
      <selection activeCell="F17" sqref="F17"/>
    </sheetView>
  </sheetViews>
  <sheetFormatPr defaultRowHeight="12.75" x14ac:dyDescent="0.2"/>
  <cols>
    <col min="1" max="1" width="0" style="116" hidden="1" customWidth="1"/>
    <col min="2" max="2" width="6.28515625" style="169" customWidth="1"/>
    <col min="3" max="6" width="15.7109375" style="169" customWidth="1"/>
    <col min="7" max="11" width="17.42578125" style="116" customWidth="1"/>
    <col min="12" max="260" width="9.140625" style="116"/>
    <col min="261" max="261" width="15.7109375" style="116" customWidth="1"/>
    <col min="262" max="262" width="50.7109375" style="116" customWidth="1"/>
    <col min="263" max="267" width="17.42578125" style="116" customWidth="1"/>
    <col min="268" max="516" width="9.140625" style="116"/>
    <col min="517" max="517" width="15.7109375" style="116" customWidth="1"/>
    <col min="518" max="518" width="50.7109375" style="116" customWidth="1"/>
    <col min="519" max="523" width="17.42578125" style="116" customWidth="1"/>
    <col min="524" max="772" width="9.140625" style="116"/>
    <col min="773" max="773" width="15.7109375" style="116" customWidth="1"/>
    <col min="774" max="774" width="50.7109375" style="116" customWidth="1"/>
    <col min="775" max="779" width="17.42578125" style="116" customWidth="1"/>
    <col min="780" max="1028" width="9.140625" style="116"/>
    <col min="1029" max="1029" width="15.7109375" style="116" customWidth="1"/>
    <col min="1030" max="1030" width="50.7109375" style="116" customWidth="1"/>
    <col min="1031" max="1035" width="17.42578125" style="116" customWidth="1"/>
    <col min="1036" max="1284" width="9.140625" style="116"/>
    <col min="1285" max="1285" width="15.7109375" style="116" customWidth="1"/>
    <col min="1286" max="1286" width="50.7109375" style="116" customWidth="1"/>
    <col min="1287" max="1291" width="17.42578125" style="116" customWidth="1"/>
    <col min="1292" max="1540" width="9.140625" style="116"/>
    <col min="1541" max="1541" width="15.7109375" style="116" customWidth="1"/>
    <col min="1542" max="1542" width="50.7109375" style="116" customWidth="1"/>
    <col min="1543" max="1547" width="17.42578125" style="116" customWidth="1"/>
    <col min="1548" max="1796" width="9.140625" style="116"/>
    <col min="1797" max="1797" width="15.7109375" style="116" customWidth="1"/>
    <col min="1798" max="1798" width="50.7109375" style="116" customWidth="1"/>
    <col min="1799" max="1803" width="17.42578125" style="116" customWidth="1"/>
    <col min="1804" max="2052" width="9.140625" style="116"/>
    <col min="2053" max="2053" width="15.7109375" style="116" customWidth="1"/>
    <col min="2054" max="2054" width="50.7109375" style="116" customWidth="1"/>
    <col min="2055" max="2059" width="17.42578125" style="116" customWidth="1"/>
    <col min="2060" max="2308" width="9.140625" style="116"/>
    <col min="2309" max="2309" width="15.7109375" style="116" customWidth="1"/>
    <col min="2310" max="2310" width="50.7109375" style="116" customWidth="1"/>
    <col min="2311" max="2315" width="17.42578125" style="116" customWidth="1"/>
    <col min="2316" max="2564" width="9.140625" style="116"/>
    <col min="2565" max="2565" width="15.7109375" style="116" customWidth="1"/>
    <col min="2566" max="2566" width="50.7109375" style="116" customWidth="1"/>
    <col min="2567" max="2571" width="17.42578125" style="116" customWidth="1"/>
    <col min="2572" max="2820" width="9.140625" style="116"/>
    <col min="2821" max="2821" width="15.7109375" style="116" customWidth="1"/>
    <col min="2822" max="2822" width="50.7109375" style="116" customWidth="1"/>
    <col min="2823" max="2827" width="17.42578125" style="116" customWidth="1"/>
    <col min="2828" max="3076" width="9.140625" style="116"/>
    <col min="3077" max="3077" width="15.7109375" style="116" customWidth="1"/>
    <col min="3078" max="3078" width="50.7109375" style="116" customWidth="1"/>
    <col min="3079" max="3083" width="17.42578125" style="116" customWidth="1"/>
    <col min="3084" max="3332" width="9.140625" style="116"/>
    <col min="3333" max="3333" width="15.7109375" style="116" customWidth="1"/>
    <col min="3334" max="3334" width="50.7109375" style="116" customWidth="1"/>
    <col min="3335" max="3339" width="17.42578125" style="116" customWidth="1"/>
    <col min="3340" max="3588" width="9.140625" style="116"/>
    <col min="3589" max="3589" width="15.7109375" style="116" customWidth="1"/>
    <col min="3590" max="3590" width="50.7109375" style="116" customWidth="1"/>
    <col min="3591" max="3595" width="17.42578125" style="116" customWidth="1"/>
    <col min="3596" max="3844" width="9.140625" style="116"/>
    <col min="3845" max="3845" width="15.7109375" style="116" customWidth="1"/>
    <col min="3846" max="3846" width="50.7109375" style="116" customWidth="1"/>
    <col min="3847" max="3851" width="17.42578125" style="116" customWidth="1"/>
    <col min="3852" max="4100" width="9.140625" style="116"/>
    <col min="4101" max="4101" width="15.7109375" style="116" customWidth="1"/>
    <col min="4102" max="4102" width="50.7109375" style="116" customWidth="1"/>
    <col min="4103" max="4107" width="17.42578125" style="116" customWidth="1"/>
    <col min="4108" max="4356" width="9.140625" style="116"/>
    <col min="4357" max="4357" width="15.7109375" style="116" customWidth="1"/>
    <col min="4358" max="4358" width="50.7109375" style="116" customWidth="1"/>
    <col min="4359" max="4363" width="17.42578125" style="116" customWidth="1"/>
    <col min="4364" max="4612" width="9.140625" style="116"/>
    <col min="4613" max="4613" width="15.7109375" style="116" customWidth="1"/>
    <col min="4614" max="4614" width="50.7109375" style="116" customWidth="1"/>
    <col min="4615" max="4619" width="17.42578125" style="116" customWidth="1"/>
    <col min="4620" max="4868" width="9.140625" style="116"/>
    <col min="4869" max="4869" width="15.7109375" style="116" customWidth="1"/>
    <col min="4870" max="4870" width="50.7109375" style="116" customWidth="1"/>
    <col min="4871" max="4875" width="17.42578125" style="116" customWidth="1"/>
    <col min="4876" max="5124" width="9.140625" style="116"/>
    <col min="5125" max="5125" width="15.7109375" style="116" customWidth="1"/>
    <col min="5126" max="5126" width="50.7109375" style="116" customWidth="1"/>
    <col min="5127" max="5131" width="17.42578125" style="116" customWidth="1"/>
    <col min="5132" max="5380" width="9.140625" style="116"/>
    <col min="5381" max="5381" width="15.7109375" style="116" customWidth="1"/>
    <col min="5382" max="5382" width="50.7109375" style="116" customWidth="1"/>
    <col min="5383" max="5387" width="17.42578125" style="116" customWidth="1"/>
    <col min="5388" max="5636" width="9.140625" style="116"/>
    <col min="5637" max="5637" width="15.7109375" style="116" customWidth="1"/>
    <col min="5638" max="5638" width="50.7109375" style="116" customWidth="1"/>
    <col min="5639" max="5643" width="17.42578125" style="116" customWidth="1"/>
    <col min="5644" max="5892" width="9.140625" style="116"/>
    <col min="5893" max="5893" width="15.7109375" style="116" customWidth="1"/>
    <col min="5894" max="5894" width="50.7109375" style="116" customWidth="1"/>
    <col min="5895" max="5899" width="17.42578125" style="116" customWidth="1"/>
    <col min="5900" max="6148" width="9.140625" style="116"/>
    <col min="6149" max="6149" width="15.7109375" style="116" customWidth="1"/>
    <col min="6150" max="6150" width="50.7109375" style="116" customWidth="1"/>
    <col min="6151" max="6155" width="17.42578125" style="116" customWidth="1"/>
    <col min="6156" max="6404" width="9.140625" style="116"/>
    <col min="6405" max="6405" width="15.7109375" style="116" customWidth="1"/>
    <col min="6406" max="6406" width="50.7109375" style="116" customWidth="1"/>
    <col min="6407" max="6411" width="17.42578125" style="116" customWidth="1"/>
    <col min="6412" max="6660" width="9.140625" style="116"/>
    <col min="6661" max="6661" width="15.7109375" style="116" customWidth="1"/>
    <col min="6662" max="6662" width="50.7109375" style="116" customWidth="1"/>
    <col min="6663" max="6667" width="17.42578125" style="116" customWidth="1"/>
    <col min="6668" max="6916" width="9.140625" style="116"/>
    <col min="6917" max="6917" width="15.7109375" style="116" customWidth="1"/>
    <col min="6918" max="6918" width="50.7109375" style="116" customWidth="1"/>
    <col min="6919" max="6923" width="17.42578125" style="116" customWidth="1"/>
    <col min="6924" max="7172" width="9.140625" style="116"/>
    <col min="7173" max="7173" width="15.7109375" style="116" customWidth="1"/>
    <col min="7174" max="7174" width="50.7109375" style="116" customWidth="1"/>
    <col min="7175" max="7179" width="17.42578125" style="116" customWidth="1"/>
    <col min="7180" max="7428" width="9.140625" style="116"/>
    <col min="7429" max="7429" width="15.7109375" style="116" customWidth="1"/>
    <col min="7430" max="7430" width="50.7109375" style="116" customWidth="1"/>
    <col min="7431" max="7435" width="17.42578125" style="116" customWidth="1"/>
    <col min="7436" max="7684" width="9.140625" style="116"/>
    <col min="7685" max="7685" width="15.7109375" style="116" customWidth="1"/>
    <col min="7686" max="7686" width="50.7109375" style="116" customWidth="1"/>
    <col min="7687" max="7691" width="17.42578125" style="116" customWidth="1"/>
    <col min="7692" max="7940" width="9.140625" style="116"/>
    <col min="7941" max="7941" width="15.7109375" style="116" customWidth="1"/>
    <col min="7942" max="7942" width="50.7109375" style="116" customWidth="1"/>
    <col min="7943" max="7947" width="17.42578125" style="116" customWidth="1"/>
    <col min="7948" max="8196" width="9.140625" style="116"/>
    <col min="8197" max="8197" width="15.7109375" style="116" customWidth="1"/>
    <col min="8198" max="8198" width="50.7109375" style="116" customWidth="1"/>
    <col min="8199" max="8203" width="17.42578125" style="116" customWidth="1"/>
    <col min="8204" max="8452" width="9.140625" style="116"/>
    <col min="8453" max="8453" width="15.7109375" style="116" customWidth="1"/>
    <col min="8454" max="8454" width="50.7109375" style="116" customWidth="1"/>
    <col min="8455" max="8459" width="17.42578125" style="116" customWidth="1"/>
    <col min="8460" max="8708" width="9.140625" style="116"/>
    <col min="8709" max="8709" width="15.7109375" style="116" customWidth="1"/>
    <col min="8710" max="8710" width="50.7109375" style="116" customWidth="1"/>
    <col min="8711" max="8715" width="17.42578125" style="116" customWidth="1"/>
    <col min="8716" max="8964" width="9.140625" style="116"/>
    <col min="8965" max="8965" width="15.7109375" style="116" customWidth="1"/>
    <col min="8966" max="8966" width="50.7109375" style="116" customWidth="1"/>
    <col min="8967" max="8971" width="17.42578125" style="116" customWidth="1"/>
    <col min="8972" max="9220" width="9.140625" style="116"/>
    <col min="9221" max="9221" width="15.7109375" style="116" customWidth="1"/>
    <col min="9222" max="9222" width="50.7109375" style="116" customWidth="1"/>
    <col min="9223" max="9227" width="17.42578125" style="116" customWidth="1"/>
    <col min="9228" max="9476" width="9.140625" style="116"/>
    <col min="9477" max="9477" width="15.7109375" style="116" customWidth="1"/>
    <col min="9478" max="9478" width="50.7109375" style="116" customWidth="1"/>
    <col min="9479" max="9483" width="17.42578125" style="116" customWidth="1"/>
    <col min="9484" max="9732" width="9.140625" style="116"/>
    <col min="9733" max="9733" width="15.7109375" style="116" customWidth="1"/>
    <col min="9734" max="9734" width="50.7109375" style="116" customWidth="1"/>
    <col min="9735" max="9739" width="17.42578125" style="116" customWidth="1"/>
    <col min="9740" max="9988" width="9.140625" style="116"/>
    <col min="9989" max="9989" width="15.7109375" style="116" customWidth="1"/>
    <col min="9990" max="9990" width="50.7109375" style="116" customWidth="1"/>
    <col min="9991" max="9995" width="17.42578125" style="116" customWidth="1"/>
    <col min="9996" max="10244" width="9.140625" style="116"/>
    <col min="10245" max="10245" width="15.7109375" style="116" customWidth="1"/>
    <col min="10246" max="10246" width="50.7109375" style="116" customWidth="1"/>
    <col min="10247" max="10251" width="17.42578125" style="116" customWidth="1"/>
    <col min="10252" max="10500" width="9.140625" style="116"/>
    <col min="10501" max="10501" width="15.7109375" style="116" customWidth="1"/>
    <col min="10502" max="10502" width="50.7109375" style="116" customWidth="1"/>
    <col min="10503" max="10507" width="17.42578125" style="116" customWidth="1"/>
    <col min="10508" max="10756" width="9.140625" style="116"/>
    <col min="10757" max="10757" width="15.7109375" style="116" customWidth="1"/>
    <col min="10758" max="10758" width="50.7109375" style="116" customWidth="1"/>
    <col min="10759" max="10763" width="17.42578125" style="116" customWidth="1"/>
    <col min="10764" max="11012" width="9.140625" style="116"/>
    <col min="11013" max="11013" width="15.7109375" style="116" customWidth="1"/>
    <col min="11014" max="11014" width="50.7109375" style="116" customWidth="1"/>
    <col min="11015" max="11019" width="17.42578125" style="116" customWidth="1"/>
    <col min="11020" max="11268" width="9.140625" style="116"/>
    <col min="11269" max="11269" width="15.7109375" style="116" customWidth="1"/>
    <col min="11270" max="11270" width="50.7109375" style="116" customWidth="1"/>
    <col min="11271" max="11275" width="17.42578125" style="116" customWidth="1"/>
    <col min="11276" max="11524" width="9.140625" style="116"/>
    <col min="11525" max="11525" width="15.7109375" style="116" customWidth="1"/>
    <col min="11526" max="11526" width="50.7109375" style="116" customWidth="1"/>
    <col min="11527" max="11531" width="17.42578125" style="116" customWidth="1"/>
    <col min="11532" max="11780" width="9.140625" style="116"/>
    <col min="11781" max="11781" width="15.7109375" style="116" customWidth="1"/>
    <col min="11782" max="11782" width="50.7109375" style="116" customWidth="1"/>
    <col min="11783" max="11787" width="17.42578125" style="116" customWidth="1"/>
    <col min="11788" max="12036" width="9.140625" style="116"/>
    <col min="12037" max="12037" width="15.7109375" style="116" customWidth="1"/>
    <col min="12038" max="12038" width="50.7109375" style="116" customWidth="1"/>
    <col min="12039" max="12043" width="17.42578125" style="116" customWidth="1"/>
    <col min="12044" max="12292" width="9.140625" style="116"/>
    <col min="12293" max="12293" width="15.7109375" style="116" customWidth="1"/>
    <col min="12294" max="12294" width="50.7109375" style="116" customWidth="1"/>
    <col min="12295" max="12299" width="17.42578125" style="116" customWidth="1"/>
    <col min="12300" max="12548" width="9.140625" style="116"/>
    <col min="12549" max="12549" width="15.7109375" style="116" customWidth="1"/>
    <col min="12550" max="12550" width="50.7109375" style="116" customWidth="1"/>
    <col min="12551" max="12555" width="17.42578125" style="116" customWidth="1"/>
    <col min="12556" max="12804" width="9.140625" style="116"/>
    <col min="12805" max="12805" width="15.7109375" style="116" customWidth="1"/>
    <col min="12806" max="12806" width="50.7109375" style="116" customWidth="1"/>
    <col min="12807" max="12811" width="17.42578125" style="116" customWidth="1"/>
    <col min="12812" max="13060" width="9.140625" style="116"/>
    <col min="13061" max="13061" width="15.7109375" style="116" customWidth="1"/>
    <col min="13062" max="13062" width="50.7109375" style="116" customWidth="1"/>
    <col min="13063" max="13067" width="17.42578125" style="116" customWidth="1"/>
    <col min="13068" max="13316" width="9.140625" style="116"/>
    <col min="13317" max="13317" width="15.7109375" style="116" customWidth="1"/>
    <col min="13318" max="13318" width="50.7109375" style="116" customWidth="1"/>
    <col min="13319" max="13323" width="17.42578125" style="116" customWidth="1"/>
    <col min="13324" max="13572" width="9.140625" style="116"/>
    <col min="13573" max="13573" width="15.7109375" style="116" customWidth="1"/>
    <col min="13574" max="13574" width="50.7109375" style="116" customWidth="1"/>
    <col min="13575" max="13579" width="17.42578125" style="116" customWidth="1"/>
    <col min="13580" max="13828" width="9.140625" style="116"/>
    <col min="13829" max="13829" width="15.7109375" style="116" customWidth="1"/>
    <col min="13830" max="13830" width="50.7109375" style="116" customWidth="1"/>
    <col min="13831" max="13835" width="17.42578125" style="116" customWidth="1"/>
    <col min="13836" max="14084" width="9.140625" style="116"/>
    <col min="14085" max="14085" width="15.7109375" style="116" customWidth="1"/>
    <col min="14086" max="14086" width="50.7109375" style="116" customWidth="1"/>
    <col min="14087" max="14091" width="17.42578125" style="116" customWidth="1"/>
    <col min="14092" max="14340" width="9.140625" style="116"/>
    <col min="14341" max="14341" width="15.7109375" style="116" customWidth="1"/>
    <col min="14342" max="14342" width="50.7109375" style="116" customWidth="1"/>
    <col min="14343" max="14347" width="17.42578125" style="116" customWidth="1"/>
    <col min="14348" max="14596" width="9.140625" style="116"/>
    <col min="14597" max="14597" width="15.7109375" style="116" customWidth="1"/>
    <col min="14598" max="14598" width="50.7109375" style="116" customWidth="1"/>
    <col min="14599" max="14603" width="17.42578125" style="116" customWidth="1"/>
    <col min="14604" max="14852" width="9.140625" style="116"/>
    <col min="14853" max="14853" width="15.7109375" style="116" customWidth="1"/>
    <col min="14854" max="14854" width="50.7109375" style="116" customWidth="1"/>
    <col min="14855" max="14859" width="17.42578125" style="116" customWidth="1"/>
    <col min="14860" max="15108" width="9.140625" style="116"/>
    <col min="15109" max="15109" width="15.7109375" style="116" customWidth="1"/>
    <col min="15110" max="15110" width="50.7109375" style="116" customWidth="1"/>
    <col min="15111" max="15115" width="17.42578125" style="116" customWidth="1"/>
    <col min="15116" max="15364" width="9.140625" style="116"/>
    <col min="15365" max="15365" width="15.7109375" style="116" customWidth="1"/>
    <col min="15366" max="15366" width="50.7109375" style="116" customWidth="1"/>
    <col min="15367" max="15371" width="17.42578125" style="116" customWidth="1"/>
    <col min="15372" max="15620" width="9.140625" style="116"/>
    <col min="15621" max="15621" width="15.7109375" style="116" customWidth="1"/>
    <col min="15622" max="15622" width="50.7109375" style="116" customWidth="1"/>
    <col min="15623" max="15627" width="17.42578125" style="116" customWidth="1"/>
    <col min="15628" max="15876" width="9.140625" style="116"/>
    <col min="15877" max="15877" width="15.7109375" style="116" customWidth="1"/>
    <col min="15878" max="15878" width="50.7109375" style="116" customWidth="1"/>
    <col min="15879" max="15883" width="17.42578125" style="116" customWidth="1"/>
    <col min="15884" max="16132" width="9.140625" style="116"/>
    <col min="16133" max="16133" width="15.7109375" style="116" customWidth="1"/>
    <col min="16134" max="16134" width="50.7109375" style="116" customWidth="1"/>
    <col min="16135" max="16139" width="17.42578125" style="116" customWidth="1"/>
    <col min="16140" max="16384" width="9.140625" style="116"/>
  </cols>
  <sheetData>
    <row r="1" spans="1:12" ht="15.75" x14ac:dyDescent="0.2">
      <c r="B1" s="126"/>
      <c r="C1" s="126"/>
      <c r="D1" s="126"/>
      <c r="E1" s="126"/>
      <c r="F1" s="126"/>
      <c r="G1" s="160"/>
      <c r="H1" s="160"/>
      <c r="I1" s="79" t="s">
        <v>284</v>
      </c>
      <c r="J1" s="79"/>
      <c r="K1" s="79"/>
    </row>
    <row r="2" spans="1:12" ht="15.75" x14ac:dyDescent="0.2">
      <c r="B2" s="126"/>
      <c r="C2" s="126"/>
      <c r="D2" s="126"/>
      <c r="E2" s="126"/>
      <c r="F2" s="126"/>
      <c r="G2" s="160"/>
      <c r="H2" s="160"/>
      <c r="I2" s="79" t="s">
        <v>35</v>
      </c>
      <c r="J2" s="79"/>
      <c r="K2" s="79"/>
    </row>
    <row r="3" spans="1:12" ht="15.75" x14ac:dyDescent="0.2">
      <c r="B3" s="126"/>
      <c r="C3" s="126"/>
      <c r="D3" s="126"/>
      <c r="E3" s="126"/>
      <c r="F3" s="126"/>
      <c r="G3" s="160"/>
      <c r="H3" s="160"/>
      <c r="I3" s="79" t="s">
        <v>36</v>
      </c>
      <c r="J3" s="79"/>
      <c r="K3" s="79"/>
    </row>
    <row r="4" spans="1:12" ht="15.75" x14ac:dyDescent="0.2">
      <c r="B4" s="126"/>
      <c r="C4" s="126"/>
      <c r="D4" s="126"/>
      <c r="E4" s="126"/>
      <c r="F4" s="126"/>
      <c r="G4" s="160"/>
      <c r="H4" s="160"/>
      <c r="I4" s="79" t="s">
        <v>37</v>
      </c>
      <c r="J4" s="79"/>
      <c r="K4" s="79"/>
    </row>
    <row r="5" spans="1:12" x14ac:dyDescent="0.2">
      <c r="B5" s="131"/>
      <c r="C5" s="131"/>
      <c r="D5" s="131"/>
      <c r="E5" s="131"/>
      <c r="F5" s="131"/>
      <c r="G5" s="160"/>
      <c r="H5" s="160"/>
      <c r="I5" s="160"/>
      <c r="J5" s="160"/>
      <c r="K5" s="160"/>
    </row>
    <row r="6" spans="1:12" ht="15.75" x14ac:dyDescent="0.2">
      <c r="B6" s="232" t="s">
        <v>285</v>
      </c>
      <c r="C6" s="232"/>
      <c r="D6" s="232"/>
      <c r="E6" s="232"/>
      <c r="F6" s="232"/>
      <c r="G6" s="232"/>
      <c r="H6" s="232"/>
      <c r="I6" s="232"/>
      <c r="J6" s="232"/>
      <c r="K6" s="232"/>
    </row>
    <row r="7" spans="1:12" ht="15.75" x14ac:dyDescent="0.2">
      <c r="B7" s="236" t="s">
        <v>286</v>
      </c>
      <c r="C7" s="236"/>
      <c r="D7" s="236"/>
      <c r="E7" s="236"/>
      <c r="F7" s="236"/>
      <c r="G7" s="232"/>
      <c r="H7" s="232"/>
      <c r="I7" s="232"/>
      <c r="J7" s="232"/>
      <c r="K7" s="232"/>
    </row>
    <row r="8" spans="1:12" ht="15.75" x14ac:dyDescent="0.2">
      <c r="B8" s="232" t="s">
        <v>287</v>
      </c>
      <c r="C8" s="232"/>
      <c r="D8" s="232"/>
      <c r="E8" s="232"/>
      <c r="F8" s="232"/>
      <c r="G8" s="232"/>
      <c r="H8" s="232"/>
      <c r="I8" s="232"/>
      <c r="J8" s="232"/>
      <c r="K8" s="232"/>
    </row>
    <row r="9" spans="1:12" x14ac:dyDescent="0.2">
      <c r="B9" s="129" t="s">
        <v>10</v>
      </c>
      <c r="C9" s="129"/>
      <c r="D9" s="129"/>
      <c r="E9" s="129"/>
      <c r="F9" s="129"/>
      <c r="G9" s="160"/>
      <c r="H9" s="160"/>
      <c r="I9" s="160"/>
      <c r="J9" s="160"/>
      <c r="K9" s="160"/>
    </row>
    <row r="10" spans="1:12" x14ac:dyDescent="0.2">
      <c r="B10" s="161" t="s">
        <v>1</v>
      </c>
      <c r="C10" s="161"/>
      <c r="D10" s="161"/>
      <c r="E10" s="161"/>
      <c r="F10" s="161"/>
      <c r="G10" s="160"/>
      <c r="H10" s="160"/>
      <c r="I10" s="160"/>
      <c r="J10" s="160"/>
      <c r="K10" s="160"/>
    </row>
    <row r="11" spans="1:12" x14ac:dyDescent="0.2">
      <c r="B11" s="131"/>
      <c r="C11" s="131"/>
      <c r="D11" s="131"/>
      <c r="E11" s="131"/>
      <c r="F11" s="131"/>
      <c r="G11" s="160"/>
      <c r="H11" s="160"/>
      <c r="I11" s="160"/>
      <c r="J11" s="160"/>
      <c r="K11" s="162"/>
    </row>
    <row r="12" spans="1:12" ht="25.5" customHeight="1" x14ac:dyDescent="0.2">
      <c r="B12" s="235" t="s">
        <v>3</v>
      </c>
      <c r="C12" s="235" t="s">
        <v>288</v>
      </c>
      <c r="D12" s="235" t="s">
        <v>292</v>
      </c>
      <c r="E12" s="227" t="s">
        <v>289</v>
      </c>
      <c r="F12" s="227" t="s">
        <v>290</v>
      </c>
      <c r="G12" s="237" t="s">
        <v>293</v>
      </c>
      <c r="H12" s="237"/>
      <c r="I12" s="237"/>
      <c r="J12" s="237"/>
      <c r="K12" s="237"/>
    </row>
    <row r="13" spans="1:12" ht="35.25" customHeight="1" x14ac:dyDescent="0.2">
      <c r="B13" s="235"/>
      <c r="C13" s="235"/>
      <c r="D13" s="235"/>
      <c r="E13" s="238"/>
      <c r="F13" s="238"/>
      <c r="G13" s="140" t="s">
        <v>28</v>
      </c>
      <c r="H13" s="173" t="s">
        <v>29</v>
      </c>
      <c r="I13" s="173" t="s">
        <v>30</v>
      </c>
      <c r="J13" s="173" t="s">
        <v>31</v>
      </c>
      <c r="K13" s="173" t="s">
        <v>32</v>
      </c>
    </row>
    <row r="14" spans="1:12" ht="34.5" customHeight="1" x14ac:dyDescent="0.2">
      <c r="B14" s="235"/>
      <c r="C14" s="235"/>
      <c r="D14" s="235"/>
      <c r="E14" s="228"/>
      <c r="F14" s="228"/>
      <c r="G14" s="141" t="s">
        <v>5</v>
      </c>
      <c r="H14" s="174" t="s">
        <v>6</v>
      </c>
      <c r="I14" s="174" t="s">
        <v>7</v>
      </c>
      <c r="J14" s="174" t="s">
        <v>7</v>
      </c>
      <c r="K14" s="174" t="s">
        <v>7</v>
      </c>
    </row>
    <row r="15" spans="1:12" ht="21.75" customHeight="1" x14ac:dyDescent="0.2">
      <c r="B15" s="166">
        <v>1</v>
      </c>
      <c r="C15" s="166">
        <v>2</v>
      </c>
      <c r="D15" s="166">
        <v>3</v>
      </c>
      <c r="E15" s="166">
        <v>4</v>
      </c>
      <c r="F15" s="166">
        <v>5</v>
      </c>
      <c r="G15" s="166">
        <v>6</v>
      </c>
      <c r="H15" s="166">
        <v>7</v>
      </c>
      <c r="I15" s="166">
        <v>8</v>
      </c>
      <c r="J15" s="166">
        <v>9</v>
      </c>
      <c r="K15" s="166">
        <v>10</v>
      </c>
    </row>
    <row r="16" spans="1:12" x14ac:dyDescent="0.2">
      <c r="A16" s="124">
        <v>1</v>
      </c>
      <c r="B16" s="134"/>
      <c r="C16" s="134"/>
      <c r="D16" s="134"/>
      <c r="E16" s="134"/>
      <c r="F16" s="134"/>
      <c r="G16" s="137"/>
      <c r="H16" s="137"/>
      <c r="I16" s="137"/>
      <c r="J16" s="137"/>
      <c r="K16" s="137"/>
      <c r="L16" s="123"/>
    </row>
    <row r="17" spans="1:12" x14ac:dyDescent="0.2">
      <c r="A17" s="124">
        <v>2</v>
      </c>
      <c r="B17" s="134"/>
      <c r="C17" s="134"/>
      <c r="D17" s="134"/>
      <c r="E17" s="134"/>
      <c r="F17" s="134"/>
      <c r="G17" s="137"/>
      <c r="H17" s="137"/>
      <c r="I17" s="137"/>
      <c r="J17" s="137"/>
      <c r="K17" s="137"/>
      <c r="L17" s="123"/>
    </row>
    <row r="18" spans="1:12" x14ac:dyDescent="0.2">
      <c r="A18" s="124"/>
      <c r="B18" s="134"/>
      <c r="C18" s="134"/>
      <c r="D18" s="134"/>
      <c r="E18" s="134"/>
      <c r="F18" s="134"/>
      <c r="G18" s="137"/>
      <c r="H18" s="137"/>
      <c r="I18" s="137"/>
      <c r="J18" s="137"/>
      <c r="K18" s="137"/>
      <c r="L18" s="123"/>
    </row>
    <row r="19" spans="1:12" x14ac:dyDescent="0.2">
      <c r="A19" s="124"/>
      <c r="B19" s="134"/>
      <c r="C19" s="134"/>
      <c r="D19" s="134"/>
      <c r="E19" s="134"/>
      <c r="F19" s="134"/>
      <c r="G19" s="137"/>
      <c r="H19" s="137"/>
      <c r="I19" s="137"/>
      <c r="J19" s="137"/>
      <c r="K19" s="137"/>
      <c r="L19" s="123"/>
    </row>
    <row r="20" spans="1:12" x14ac:dyDescent="0.2">
      <c r="A20" s="124">
        <v>2</v>
      </c>
      <c r="B20" s="134"/>
      <c r="C20" s="134"/>
      <c r="D20" s="134"/>
      <c r="E20" s="134"/>
      <c r="F20" s="134"/>
      <c r="G20" s="137"/>
      <c r="H20" s="137"/>
      <c r="I20" s="137"/>
      <c r="J20" s="137"/>
      <c r="K20" s="137"/>
      <c r="L20" s="123"/>
    </row>
    <row r="21" spans="1:12" x14ac:dyDescent="0.2">
      <c r="A21" s="124"/>
      <c r="B21" s="134"/>
      <c r="C21" s="134"/>
      <c r="D21" s="134"/>
      <c r="E21" s="134"/>
      <c r="F21" s="134"/>
      <c r="G21" s="137"/>
      <c r="H21" s="137"/>
      <c r="I21" s="137"/>
      <c r="J21" s="137"/>
      <c r="K21" s="137"/>
      <c r="L21" s="123"/>
    </row>
    <row r="22" spans="1:12" x14ac:dyDescent="0.2">
      <c r="A22" s="124"/>
      <c r="B22" s="134"/>
      <c r="C22" s="134"/>
      <c r="D22" s="134"/>
      <c r="E22" s="134"/>
      <c r="F22" s="134"/>
      <c r="G22" s="137"/>
      <c r="H22" s="137"/>
      <c r="I22" s="137"/>
      <c r="J22" s="137"/>
      <c r="K22" s="137"/>
      <c r="L22" s="123"/>
    </row>
    <row r="23" spans="1:12" x14ac:dyDescent="0.2">
      <c r="A23" s="124">
        <v>1</v>
      </c>
      <c r="B23" s="134"/>
      <c r="C23" s="134"/>
      <c r="D23" s="134"/>
      <c r="E23" s="134"/>
      <c r="F23" s="134"/>
      <c r="G23" s="137"/>
      <c r="H23" s="137"/>
      <c r="I23" s="137"/>
      <c r="J23" s="137"/>
      <c r="K23" s="137"/>
      <c r="L23" s="123"/>
    </row>
    <row r="24" spans="1:12" x14ac:dyDescent="0.2">
      <c r="A24" s="124">
        <v>2</v>
      </c>
      <c r="B24" s="134"/>
      <c r="C24" s="134"/>
      <c r="D24" s="134"/>
      <c r="E24" s="134"/>
      <c r="F24" s="134"/>
      <c r="G24" s="137"/>
      <c r="H24" s="137"/>
      <c r="I24" s="137"/>
      <c r="J24" s="137"/>
      <c r="K24" s="137"/>
      <c r="L24" s="123"/>
    </row>
    <row r="25" spans="1:12" x14ac:dyDescent="0.2">
      <c r="A25" s="124"/>
      <c r="B25" s="134"/>
      <c r="C25" s="134"/>
      <c r="D25" s="134"/>
      <c r="E25" s="134"/>
      <c r="F25" s="134"/>
      <c r="G25" s="137"/>
      <c r="H25" s="137"/>
      <c r="I25" s="137"/>
      <c r="J25" s="137"/>
      <c r="K25" s="137"/>
      <c r="L25" s="123"/>
    </row>
    <row r="26" spans="1:12" x14ac:dyDescent="0.2">
      <c r="A26" s="124"/>
      <c r="B26" s="134"/>
      <c r="C26" s="134"/>
      <c r="D26" s="134"/>
      <c r="E26" s="134"/>
      <c r="F26" s="134"/>
      <c r="G26" s="137"/>
      <c r="H26" s="137"/>
      <c r="I26" s="137"/>
      <c r="J26" s="137"/>
      <c r="K26" s="137"/>
      <c r="L26" s="123"/>
    </row>
    <row r="27" spans="1:12" x14ac:dyDescent="0.2">
      <c r="A27" s="124">
        <v>2</v>
      </c>
      <c r="B27" s="134"/>
      <c r="C27" s="134"/>
      <c r="D27" s="134"/>
      <c r="E27" s="134"/>
      <c r="F27" s="134"/>
      <c r="G27" s="137"/>
      <c r="H27" s="137"/>
      <c r="I27" s="137"/>
      <c r="J27" s="137"/>
      <c r="K27" s="137"/>
      <c r="L27" s="123"/>
    </row>
    <row r="28" spans="1:12" x14ac:dyDescent="0.2">
      <c r="A28" s="124"/>
      <c r="B28" s="134"/>
      <c r="C28" s="134"/>
      <c r="D28" s="134"/>
      <c r="E28" s="134"/>
      <c r="F28" s="134"/>
      <c r="G28" s="137"/>
      <c r="H28" s="137"/>
      <c r="I28" s="137"/>
      <c r="J28" s="137"/>
      <c r="K28" s="137"/>
      <c r="L28" s="123"/>
    </row>
    <row r="29" spans="1:12" x14ac:dyDescent="0.2">
      <c r="A29" s="124"/>
      <c r="B29" s="134" t="s">
        <v>15</v>
      </c>
      <c r="C29" s="134" t="s">
        <v>291</v>
      </c>
      <c r="D29" s="134" t="s">
        <v>15</v>
      </c>
      <c r="E29" s="134" t="s">
        <v>15</v>
      </c>
      <c r="F29" s="134"/>
      <c r="G29" s="137"/>
      <c r="H29" s="137"/>
      <c r="I29" s="137"/>
      <c r="J29" s="137"/>
      <c r="K29" s="137"/>
      <c r="L29" s="123"/>
    </row>
    <row r="30" spans="1:12" x14ac:dyDescent="0.2">
      <c r="B30" s="126"/>
      <c r="C30" s="126"/>
      <c r="D30" s="126"/>
      <c r="E30" s="126"/>
      <c r="F30" s="126"/>
      <c r="G30" s="128"/>
      <c r="H30" s="128"/>
      <c r="I30" s="128"/>
      <c r="J30" s="128"/>
      <c r="K30" s="128"/>
    </row>
    <row r="31" spans="1:12" x14ac:dyDescent="0.2">
      <c r="B31" s="131"/>
      <c r="C31" s="131"/>
      <c r="D31" s="131"/>
      <c r="E31" s="131"/>
      <c r="F31" s="131"/>
      <c r="G31" s="131"/>
      <c r="H31" s="131"/>
      <c r="I31" s="131"/>
      <c r="J31" s="131"/>
      <c r="K31" s="131"/>
    </row>
    <row r="32" spans="1:12" x14ac:dyDescent="0.2">
      <c r="B32" s="131"/>
      <c r="C32" s="131"/>
      <c r="D32" s="131"/>
      <c r="E32" s="131"/>
      <c r="F32" s="131"/>
      <c r="G32" s="160"/>
      <c r="H32" s="160"/>
      <c r="I32" s="160"/>
      <c r="J32" s="160"/>
      <c r="K32" s="160"/>
    </row>
    <row r="33" spans="2:11" s="156" customFormat="1" x14ac:dyDescent="0.2">
      <c r="B33" s="230" t="s">
        <v>11</v>
      </c>
      <c r="C33" s="230"/>
      <c r="D33" s="230"/>
      <c r="E33" s="230"/>
      <c r="F33" s="230"/>
      <c r="G33" s="125"/>
      <c r="H33" s="128"/>
      <c r="I33" s="231" t="s">
        <v>12</v>
      </c>
      <c r="J33" s="231"/>
      <c r="K33" s="128"/>
    </row>
    <row r="34" spans="2:11" s="156" customFormat="1" x14ac:dyDescent="0.2">
      <c r="B34" s="230"/>
      <c r="C34" s="230"/>
      <c r="D34" s="230"/>
      <c r="E34" s="230"/>
      <c r="F34" s="230"/>
      <c r="G34" s="139" t="s">
        <v>8</v>
      </c>
      <c r="H34" s="128"/>
      <c r="I34" s="225" t="s">
        <v>9</v>
      </c>
      <c r="J34" s="225"/>
      <c r="K34" s="128"/>
    </row>
  </sheetData>
  <mergeCells count="12">
    <mergeCell ref="B6:K6"/>
    <mergeCell ref="B7:K7"/>
    <mergeCell ref="B8:K8"/>
    <mergeCell ref="B33:F34"/>
    <mergeCell ref="I33:J33"/>
    <mergeCell ref="I34:J34"/>
    <mergeCell ref="B12:B14"/>
    <mergeCell ref="C12:C14"/>
    <mergeCell ref="D12:D14"/>
    <mergeCell ref="G12:K12"/>
    <mergeCell ref="E12:E14"/>
    <mergeCell ref="F12:F14"/>
  </mergeCells>
  <conditionalFormatting sqref="B31:E36">
    <cfRule type="expression" dxfId="41" priority="1" stopIfTrue="1">
      <formula>A31=1</formula>
    </cfRule>
    <cfRule type="expression" dxfId="40" priority="2" stopIfTrue="1">
      <formula>A31=2</formula>
    </cfRule>
  </conditionalFormatting>
  <conditionalFormatting sqref="F31:F36">
    <cfRule type="expression" dxfId="39" priority="35" stopIfTrue="1">
      <formula>D31=1</formula>
    </cfRule>
    <cfRule type="expression" dxfId="38" priority="36" stopIfTrue="1">
      <formula>D31=2</formula>
    </cfRule>
  </conditionalFormatting>
  <conditionalFormatting sqref="G31:G36">
    <cfRule type="expression" dxfId="37" priority="5" stopIfTrue="1">
      <formula>A31=1</formula>
    </cfRule>
    <cfRule type="expression" dxfId="36" priority="6" stopIfTrue="1">
      <formula>A31=2</formula>
    </cfRule>
  </conditionalFormatting>
  <conditionalFormatting sqref="H31:H36">
    <cfRule type="expression" dxfId="35" priority="7" stopIfTrue="1">
      <formula>A31=1</formula>
    </cfRule>
    <cfRule type="expression" dxfId="34" priority="8" stopIfTrue="1">
      <formula>A31=2</formula>
    </cfRule>
  </conditionalFormatting>
  <conditionalFormatting sqref="I31:I36">
    <cfRule type="expression" dxfId="33" priority="9" stopIfTrue="1">
      <formula>A31=1</formula>
    </cfRule>
    <cfRule type="expression" dxfId="32" priority="10" stopIfTrue="1">
      <formula>A31=2</formula>
    </cfRule>
  </conditionalFormatting>
  <conditionalFormatting sqref="J31:J36">
    <cfRule type="expression" dxfId="31" priority="11" stopIfTrue="1">
      <formula>A31=1</formula>
    </cfRule>
    <cfRule type="expression" dxfId="30" priority="12" stopIfTrue="1">
      <formula>A31=2</formula>
    </cfRule>
  </conditionalFormatting>
  <conditionalFormatting sqref="K31:K36">
    <cfRule type="expression" dxfId="29" priority="13" stopIfTrue="1">
      <formula>A31=1</formula>
    </cfRule>
    <cfRule type="expression" dxfId="28" priority="14" stopIfTrue="1">
      <formula>A31=2</formula>
    </cfRule>
  </conditionalFormatting>
  <pageMargins left="0.39370078740157483" right="0.39370078740157483" top="0.39370078740157483" bottom="0.47" header="0.39370078740157483" footer="0.27"/>
  <pageSetup paperSize="9" scale="99" fitToHeight="50" orientation="landscape" r:id="rId1"/>
  <headerFooter>
    <oddFooter>&amp;CСторінка &amp;P із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10</vt:i4>
      </vt:variant>
    </vt:vector>
  </HeadingPairs>
  <TitlesOfParts>
    <vt:vector size="21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'D1'!_GoBack</vt:lpstr>
      <vt:lpstr>'D1'!Область_друку</vt:lpstr>
      <vt:lpstr>'D10'!Область_друку</vt:lpstr>
      <vt:lpstr>'D11'!Область_друку</vt:lpstr>
      <vt:lpstr>'D2'!Область_друку</vt:lpstr>
      <vt:lpstr>'D3'!Область_друку</vt:lpstr>
      <vt:lpstr>'D6'!Область_друку</vt:lpstr>
      <vt:lpstr>'D7'!Область_друку</vt:lpstr>
      <vt:lpstr>'D8'!Область_друку</vt:lpstr>
      <vt:lpstr>'D9'!Область_друку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Ковтун Денис Леонідович</dc:creator>
  <cp:lastModifiedBy>Ковтун Денис Леонідович</cp:lastModifiedBy>
  <cp:lastPrinted>2025-08-25T08:23:34Z</cp:lastPrinted>
  <dcterms:created xsi:type="dcterms:W3CDTF">2025-07-30T13:15:46Z</dcterms:created>
  <dcterms:modified xsi:type="dcterms:W3CDTF">2025-08-25T10:13:24Z</dcterms:modified>
</cp:coreProperties>
</file>