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tabRatio="606" firstSheet="2" activeTab="8"/>
  </bookViews>
  <sheets>
    <sheet name="Форма 2020-1" sheetId="1" r:id="rId1"/>
    <sheet name="Форма 2020-2 П.1-4" sheetId="2" r:id="rId2"/>
    <sheet name="Форма 2020-2 П.5" sheetId="3" r:id="rId3"/>
    <sheet name="Форма 2020-2 П.6" sheetId="4" r:id="rId4"/>
    <sheet name="Форма 2020-2 П.7" sheetId="5" r:id="rId5"/>
    <sheet name="Форма 2020-2 П.8" sheetId="6" r:id="rId6"/>
    <sheet name="Форма 2020-2 П.9-10" sheetId="7" r:id="rId7"/>
    <sheet name="Форма 2020-2 П.11" sheetId="8" r:id="rId8"/>
    <sheet name="Форма 2020-2 П.12-13" sheetId="9" r:id="rId9"/>
    <sheet name="Форма 2020-2 П.14-15" sheetId="10" r:id="rId10"/>
    <sheet name="Форма 2020-3" sheetId="11" r:id="rId11"/>
  </sheets>
  <definedNames>
    <definedName name="_xlnm.Print_Area" localSheetId="0">'Форма 2020-1'!$A$1:$I$66</definedName>
    <definedName name="_xlnm.Print_Area" localSheetId="1">'Форма 2020-2 П.1-4'!$A$1:$J$28</definedName>
    <definedName name="_xlnm.Print_Area" localSheetId="9">'Форма 2020-2 П.14-15'!$A$1:$L$43</definedName>
    <definedName name="_xlnm.Print_Area" localSheetId="2">'Форма 2020-2 П.5'!$A$1:$N$24</definedName>
    <definedName name="_xlnm.Print_Area" localSheetId="3">'Форма 2020-2 П.6'!$A$1:$N$37</definedName>
    <definedName name="_xlnm.Print_Area" localSheetId="4">'Форма 2020-2 П.7'!$A$1:$W$104</definedName>
    <definedName name="_xlnm.Print_Area" localSheetId="5">'Форма 2020-2 П.8'!$A$1:$Y$108</definedName>
    <definedName name="_xlnm.Print_Area" localSheetId="10">'Форма 2020-3'!$A$1:$I$76</definedName>
  </definedNames>
  <calcPr fullCalcOnLoad="1"/>
</workbook>
</file>

<file path=xl/sharedStrings.xml><?xml version="1.0" encoding="utf-8"?>
<sst xmlns="http://schemas.openxmlformats.org/spreadsheetml/2006/main" count="987" uniqueCount="393">
  <si>
    <t>ЗАТВЕРДЖЕНО</t>
  </si>
  <si>
    <t>Наказ Міністерства фінансів України</t>
  </si>
  <si>
    <t>17 липня 2015 року N 648</t>
  </si>
  <si>
    <t>Найменування</t>
  </si>
  <si>
    <t>Керівник установи</t>
  </si>
  <si>
    <t>(підпис)</t>
  </si>
  <si>
    <t>(ініціали та прізвище)</t>
  </si>
  <si>
    <t>Головний бухгалтер</t>
  </si>
  <si>
    <t>____________________________</t>
  </si>
  <si>
    <t>______________</t>
  </si>
  <si>
    <t>(у редакції наказу Міністерства фінансів</t>
  </si>
  <si>
    <t>2020 рік</t>
  </si>
  <si>
    <t>2021 рік</t>
  </si>
  <si>
    <t>України від 17 липня 2018 року N 617)</t>
  </si>
  <si>
    <t>2. Мета діяльності головного розпорядника коштів місцевого бюджету.</t>
  </si>
  <si>
    <t>Код Функціональної класифікації видатків та кредитування бюджету</t>
  </si>
  <si>
    <t>УСЬОГО</t>
  </si>
  <si>
    <t>2021 рік (прогноз)</t>
  </si>
  <si>
    <t xml:space="preserve"> (грн)</t>
  </si>
  <si>
    <t>(грн)</t>
  </si>
  <si>
    <t>(найменування головного розпорядника коштів місцевого бюджету)</t>
  </si>
  <si>
    <t>(найменування відповідального виконавця)</t>
  </si>
  <si>
    <t>Код</t>
  </si>
  <si>
    <t>загальний фонд</t>
  </si>
  <si>
    <t>спеціальний фонд</t>
  </si>
  <si>
    <t>у тому числі бюджет розвитку</t>
  </si>
  <si>
    <t>Надходження із загального фонду бюджету</t>
  </si>
  <si>
    <t>Х</t>
  </si>
  <si>
    <t>Повернення кредитів до бюджету</t>
  </si>
  <si>
    <t>Власні надходження бюджетних установ (розписати за видами надходжень)</t>
  </si>
  <si>
    <t>Інші надходження спеціального фонду (розписати за видами надходжень)</t>
  </si>
  <si>
    <t>разом                      (7 + 8)</t>
  </si>
  <si>
    <t>разом                 (3 + 4)</t>
  </si>
  <si>
    <t>разом                 (7 + 8)</t>
  </si>
  <si>
    <t>разом                      (11 + 12)</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</si>
  <si>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</si>
  <si>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</si>
  <si>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</si>
  <si>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</si>
  <si>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N з/п</t>
  </si>
  <si>
    <t>Показники</t>
  </si>
  <si>
    <t>Одиниця виміру</t>
  </si>
  <si>
    <t>Джерело інформації</t>
  </si>
  <si>
    <t>затрат</t>
  </si>
  <si>
    <t>продукту</t>
  </si>
  <si>
    <t>ефективності</t>
  </si>
  <si>
    <t>якості</t>
  </si>
  <si>
    <t>разом                 (5 + 6)</t>
  </si>
  <si>
    <t>разом                      (8 + 9)</t>
  </si>
  <si>
    <t>у тому числі оплата праці штатних одиниць за загальним фондом, що враховані також у спеціальному фонді</t>
  </si>
  <si>
    <t>9. Структура видатків на оплату праці:</t>
  </si>
  <si>
    <t>10. Чисельність зайнятих у бюджетних установах:</t>
  </si>
  <si>
    <t>Категорії працівників</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</si>
  <si>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</si>
  <si>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</si>
  <si>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</si>
  <si>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 xml:space="preserve">разом
(4 + 5)
</t>
  </si>
  <si>
    <t xml:space="preserve">разом
(7 + 8)
</t>
  </si>
  <si>
    <t>разом                 (10 + 11)</t>
  </si>
  <si>
    <t>разом                 (4 + 5)</t>
  </si>
  <si>
    <t>разом                  (7 + 8)</t>
  </si>
  <si>
    <t>Загальна вартість об'єкта</t>
  </si>
  <si>
    <t>рівень будівельної готовності об'єкта на кінець бюджетного періоду, %</t>
  </si>
  <si>
    <t>спеціальний фонд (бюджет розвитку)</t>
  </si>
  <si>
    <t>Найменування об'єкта відповідно до проектно-кошторисної документації</t>
  </si>
  <si>
    <t>Строк реалізації об'єкта (рік початку і завершення)</t>
  </si>
  <si>
    <t>_______________________________________________________________________________________________________________________________________________________________________________</t>
  </si>
  <si>
    <t>Код Економічної класифікації видатків бюджету / код Класифікації кредитування бюджету</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</si>
  <si>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</si>
  <si>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</si>
  <si>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</si>
  <si>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</si>
  <si>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загального фонду</t>
  </si>
  <si>
    <t>спеціального фонду</t>
  </si>
  <si>
    <t>очікуваний обсяг взяття поточних зобов'язань                      (3 - 5)</t>
  </si>
  <si>
    <t>очікуваний обсяг взяття поточних зобов'язань (8 - 10)</t>
  </si>
  <si>
    <t>можлива кредиторська заборгованість на початок планового бюджетного періоду                                            (4 - 5 - 6)</t>
  </si>
  <si>
    <t>Затверджено з урахуванням змін</t>
  </si>
  <si>
    <t>Касові видатки / надання кредитів</t>
  </si>
  <si>
    <t>Причини виникнення заборгованості</t>
  </si>
  <si>
    <t>Вжиті заходи щодо погашення заборгованості</t>
  </si>
  <si>
    <t xml:space="preserve">Касові видатки / 
надання кредитів
</t>
  </si>
  <si>
    <t>Кредиторська заборгованість на початок минулого бюджетного періоду</t>
  </si>
  <si>
    <t>Кредиторська заборгованість на кінець минулого бюджетного періоду</t>
  </si>
  <si>
    <t xml:space="preserve">Зміна кредиторської заборгованості
(6 - 5)
</t>
  </si>
  <si>
    <t xml:space="preserve">Бюджетні зобов'язання 
(4 + 6)
</t>
  </si>
  <si>
    <t>Погашено кредиторську заборгованість за рахунок коштів</t>
  </si>
  <si>
    <t>Напрями використання бюджетних коштів</t>
  </si>
  <si>
    <t>4. Додаткові витрати місцевого бюджету:</t>
  </si>
  <si>
    <t>______________________________________________________________________________________________________________________________________________________________________</t>
  </si>
  <si>
    <t>індикативні прогнозні показники</t>
  </si>
  <si>
    <t xml:space="preserve">необхідно додатково
(+)
</t>
  </si>
  <si>
    <t>необхідно додатково
(+)</t>
  </si>
  <si>
    <t>2021 рік (прогноз) у межах доведених індикативних прогнозних показників</t>
  </si>
  <si>
    <t>2021 рік (прогноз) зміни у разі передбачення додаткових коштів</t>
  </si>
  <si>
    <t>разом                 (8 + 9)</t>
  </si>
  <si>
    <t>2018 рік (звіт)</t>
  </si>
  <si>
    <t>2019 рік (затверджено)</t>
  </si>
  <si>
    <t>2020 рік (проект)</t>
  </si>
  <si>
    <t>2022 рік (прогноз)</t>
  </si>
  <si>
    <t>1) мета бюджетної програми, строки її реалізації;</t>
  </si>
  <si>
    <t>2) завдання бюджетної програми;</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</si>
  <si>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</si>
  <si>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</si>
  <si>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</si>
  <si>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затверджено</t>
  </si>
  <si>
    <t>фактично зайняті</t>
  </si>
  <si>
    <t>2022 рік</t>
  </si>
  <si>
    <t>11. Місцеві/регіональні програми, які виконуються в межах бюджетної програми:</t>
  </si>
  <si>
    <t>Дебіторська заборгованість на 01.01.2019</t>
  </si>
  <si>
    <t>БЮДЖЕТНИЙ ЗАПИТ НА 2020 - 2022 РОКИ додатковий (Форма 2020-3)</t>
  </si>
  <si>
    <t>1) додаткові витрати на 2020 рік за бюджетними програмами:</t>
  </si>
  <si>
    <t>2018 рік                                        (звіт)</t>
  </si>
  <si>
    <t>Обґрунтування необхідності додаткових коштів на 2020 рік</t>
  </si>
  <si>
    <t>Зміна результативних показників, які характеризують виконання бюджетної програми, у разі передбачення додаткових коштів</t>
  </si>
  <si>
    <t>2020 рік (проект) у межах доведених граничних обсягів</t>
  </si>
  <si>
    <t>2020 рік (проект) зміни у разі передбачення додаткових коштів</t>
  </si>
  <si>
    <t>Наслідки у разі, якщо додаткові кошти не будуть передбачені у 2020 році, та альтернативні заходи, яких необхідно вжити для забезпечення виконання бюджетної програми</t>
  </si>
  <si>
    <t xml:space="preserve">Обґрунтування необхідності додаткових коштів
на 2021 - 2022 роки
</t>
  </si>
  <si>
    <t>2) додаткові витрати на 2021 - 2022 роки за бюджетними програмами:</t>
  </si>
  <si>
    <t>Зміна результативних показників бюджетної програми у разі передбачення додаткових коштів:</t>
  </si>
  <si>
    <t>2022 рік (прогноз) у межах доведених індикативних прогнозних показників</t>
  </si>
  <si>
    <t>2022 рік (прогноз) зміни у разі передбачення додаткових коштів</t>
  </si>
  <si>
    <t>Наслідки у разі, якщо додаткові кошти не будуть передбачені у 2021- 2022 роках, та альтернативні заходи, яких необхідно вжити для забезпечення виконання бюджетної програми</t>
  </si>
  <si>
    <t>БЮДЖЕТНИЙ ЗАПИТ НА 2020 – 2022 РОКИ загальний (Форма 2020-1)</t>
  </si>
  <si>
    <t>України від 7 серпня 2019 року N 336)</t>
  </si>
  <si>
    <t>(код за ЄДРПОУ)</t>
  </si>
  <si>
    <t>(код бюджету)</t>
  </si>
  <si>
    <t>(код Типової відомчої класифікації видатків та кредитування місцевого бюджету)</t>
  </si>
  <si>
    <t>Код Програмної класифікації видатків та кредитування місцевого бюджету</t>
  </si>
  <si>
    <t>Код Типової програмною класифікацією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</si>
  <si>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</si>
  <si>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</si>
  <si>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(найменування бюджетної програми згідно з Типовою програмною класифікації видатків та кредитування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</si>
  <si>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</si>
  <si>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</si>
  <si>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місцевого бюджету)</t>
  </si>
  <si>
    <t>1. управління житлово-комунального господарства Хмельницької міської ради</t>
  </si>
  <si>
    <t>03356163</t>
  </si>
  <si>
    <t>2. управління житлово-комунального господарства Хмельницької міської ради</t>
  </si>
  <si>
    <t>0443</t>
  </si>
  <si>
    <t>0490</t>
  </si>
  <si>
    <t xml:space="preserve">Внески до статутного капіталу суб’єктів господарювання </t>
  </si>
  <si>
    <t>Підтримка підприємств  комунальної форми власності</t>
  </si>
  <si>
    <t>Завдання 1. Внески до статутного капіталу Хмельницького комунального підприємства "Спецкомунтранс"</t>
  </si>
  <si>
    <t>Завдання 2. Внески до статутного капіталу міського комунального підприємства  "Хмельницькводоканал"</t>
  </si>
  <si>
    <t xml:space="preserve">Завдання 3. Внески до статутного капіталу комунального підприємства по будівництву, ремонту та експлуатації доріг </t>
  </si>
  <si>
    <t>Завдання 6. Внески до статутного капіталу комунального підприємства по зеленому будівництву і благоустрою міста</t>
  </si>
  <si>
    <t>Внески до статутного капіталу Хмельницького комунального підприємства "Спецкомунтранс"</t>
  </si>
  <si>
    <t>Придбання обладнання</t>
  </si>
  <si>
    <t>Придбання контейнерів</t>
  </si>
  <si>
    <t>Реконструкція туалету загального користування по вул. Проскурівській, 40-Б в м. Хмельницькому</t>
  </si>
  <si>
    <t>Придбання земельної ділянки</t>
  </si>
  <si>
    <t>Внески до статутного капіталу міського комунального підприємства  "Хмельницькводоканал"</t>
  </si>
  <si>
    <t>Реконструкція системи знезараження питної води ВНС-9 по проспекту Миру,36/2А у м. Хмельницький</t>
  </si>
  <si>
    <t>Виготовлення проектно-кошторисної документації з будівництва сучасних каналізаційних очисних споруд господарсько-побутових стоків м. Хмельницький, вул. Вінницьке шосе, 135</t>
  </si>
  <si>
    <t>Виготовлення проектно-кошторисної документації з реконструкції ГКНС з переоснащенням системи вентиляції, опалення, будівельних конструкцій і комунікацій</t>
  </si>
  <si>
    <t>Виготовлення проектно-кошторисної документації на будівництво мереж каналізації від прв. Гавришка, 29/1 до вул. Вигодовського, 41 м-н Ружична м. Хмельницький</t>
  </si>
  <si>
    <t>Реконструкція ділянки водопроводу діам. 400 мм по вул. С.Бандери від вул. Верхня Берегова до вул. Нижня Берегова в м. Хмельницький</t>
  </si>
  <si>
    <t xml:space="preserve">Реконструкція ділянки водопроводу діаметром 400 мм на перехресті вул. С. Бандери – вул. М. Мазура в м. Хмельницький </t>
  </si>
  <si>
    <t>Будівництво вуличних мереж водовідведення напірних каналізаційних колекторів, каналізаційно-насосної станції, електропостачання КНС, мікрорайон Дубове у м.Хмельницький</t>
  </si>
  <si>
    <t>Будівництво вуличного водопроводу по вул. Достоєвського  від вул. Київська до прв. Достоєвського</t>
  </si>
  <si>
    <t>Розроблення ПКД на будівництво мережі каналізації від вул. Польова, 51 по пров. Ентузіастів до вул. Івана Павла ІІ, 5, м-р. Гречани м. Хмельницький</t>
  </si>
  <si>
    <t>Будівництво вуличних мереж водовідведення по вул. О. Кошового та Черняховського у м. Хмельницький</t>
  </si>
  <si>
    <t>Будівництво вуличних мереж водопостачання житлових будинків по пров. Старицького в м. Хмельницький</t>
  </si>
  <si>
    <t xml:space="preserve">Будівництво вуличних мереж водопостачання житлових будинків по вул. Антона Шашкевича в м. Хмельницький </t>
  </si>
  <si>
    <t>Будівництво мереж водопроводу на напірної каналізації по вул. Геологів м. Хмельницький</t>
  </si>
  <si>
    <t>Реконструкція самопливного каналізаційного колектора по вул. Старокостянтинівське шосе в м. Хмельницький</t>
  </si>
  <si>
    <t>Будівництво вуличних мереж водопостачання житлових будинків по вул. Криничній в м. Хмельницький (субвенція з державного бюджету)</t>
  </si>
  <si>
    <t>Будівництво вуличної мережі водогону від житлового будинку № 20/1Д до житлового будинку № 82/1Б по вул. Нагірній</t>
  </si>
  <si>
    <t xml:space="preserve">Будівництво вуличних мереж водовідведення по вул. Черняховського у м.Хмельницький. </t>
  </si>
  <si>
    <t>Внески до статутного капіталу МКП "Хмельницькводоканал" (будівництво водопроводу по вул. Митрополита Шептицького (мкр-н "Дубове-1") в м.Хмельницький)</t>
  </si>
  <si>
    <t xml:space="preserve">Внески до статутного капіталу комунального підприємства по будівництву, ремонту та експлуатації доріг </t>
  </si>
  <si>
    <t>Придбання вакуумного дорожньо-прибирального причіпу</t>
  </si>
  <si>
    <t>Внески до статутного капіталу комунального підприємства "Муніципальна дружина"</t>
  </si>
  <si>
    <t>Придбання нагрудних відеореєстраторів</t>
  </si>
  <si>
    <t>Придбання автомобіля</t>
  </si>
  <si>
    <t xml:space="preserve"> Внески до статутного капіталу спеціалізованого комунального підприємства "Хмельницька міська ритуальна служба" </t>
  </si>
  <si>
    <t>Капітальний ремонт приміщення адміністративної будівлі по вул. Львівському шосе № 61/2а</t>
  </si>
  <si>
    <t>Внески до статутного капіталу комунального підприємства по зеленому будівництву і благоустрою міста</t>
  </si>
  <si>
    <t>Придбання травокосарок</t>
  </si>
  <si>
    <t>Придбання ілюмінації для святкового оформлення новорічного ярмарку</t>
  </si>
  <si>
    <t>Внески до статутного капіталу міського комунального підприємства  "Хмельницьтеплокомуненерго"</t>
  </si>
  <si>
    <t>Реконструкція котельні по вул. Водопровідній, 48, м. Хмельницький</t>
  </si>
  <si>
    <t>Реконструкція котельні з прибудовою приміщень по вул. Кам`янецькій, 46/1, 48/1, м. Хмельницький</t>
  </si>
  <si>
    <t>Внески до статутного капіталу комунального підприємства "Південно-Західні тепломережі"</t>
  </si>
  <si>
    <t>Будівництво теплової мережі від ТК-111 до ТК-114 по вул.Львівське шосе в м.Хмельницькому</t>
  </si>
  <si>
    <t>Внески до статутного капіталу міського комунального підприємства по утриманню нежитлових приміщень комунальної власності</t>
  </si>
  <si>
    <t>Капітальний ремонт приміщень першого поверху по вул. Кам'янецькій, 47 в м.Хмельницькому</t>
  </si>
  <si>
    <t>Реконструкція нежитлового приміщення за адресою вул. Героїв Майдану, 12 у м.Хмельницький</t>
  </si>
  <si>
    <t>Капітальний ремонт приміщень міського військового комісаріату по вул. Проскурівській, 35 (штаб в/ч А7179, батальйон ТРО) в м. Хмельницькому</t>
  </si>
  <si>
    <t>Капітальний ремонт приміщень міського військового комісаріату (Хмельницького міського територіального центру комплектації та соціальної підтримки) по вул. Проскурівській, 35 в м. Хмельницькому</t>
  </si>
  <si>
    <t>Внески до статутного капіталу Хмельницького комунального підприємства "Міськсвітло"</t>
  </si>
  <si>
    <t>Капітальні трансферти підприємствам (установам, організаціям)</t>
  </si>
  <si>
    <t>Внески до статутного капіталу комунального підприємства "Чайка"</t>
  </si>
  <si>
    <t>Завдання 11. Внески до статутного капіталу комунального підприємства "Чайка"</t>
  </si>
  <si>
    <t xml:space="preserve">1. _управління житлово-комунального господарства Хмельницької міської ради_______________________ </t>
  </si>
  <si>
    <t>_____121___________</t>
  </si>
  <si>
    <t>забезпечення реалізації повноважень органів місцевого самоврядування у сфері житлово-комунального господарства та є правонаступником його майнових і особистих немайнових прав і обов’язків</t>
  </si>
  <si>
    <t>Код Типової програмної класифікації видатків та кредитування місцевого бюджету</t>
  </si>
  <si>
    <t>Експлуатація татехнічне обслуговування житлового фонду</t>
  </si>
  <si>
    <t>Забезпечення діяльності з виробництва, транспортування, постачання теплової енергії</t>
  </si>
  <si>
    <t>Забезпечення діяльності водопровідно-каналізаційного господарства</t>
  </si>
  <si>
    <t>Забезпечення надійної та безперебійної експлуатації ліфтів</t>
  </si>
  <si>
    <t>Інша діяльність, пов’язана з експлуатацією об’єктів житлово-комунального господарства</t>
  </si>
  <si>
    <t>Забезпечення функціонування підприємств, установ та організацій, що виробляють, виконують та/або надають житлово-комунальні послуги)</t>
  </si>
  <si>
    <t>Організація благоустрою населених пунктів</t>
  </si>
  <si>
    <t xml:space="preserve">Інші заходи у сфері електротранспорту </t>
  </si>
  <si>
    <t>Реалізація інших заходів щодо соціально-економічного розвитку території</t>
  </si>
  <si>
    <t>Утримання та розвиток автомобільних доріг та дорожньої інфраструктури за рахунок коштів місцевого бюджету</t>
  </si>
  <si>
    <t xml:space="preserve">Утримання та розвиток автомобільних доріг та дорожньої інфраструктури за рахунок коштів місцевого бюджету </t>
  </si>
  <si>
    <t>0453</t>
  </si>
  <si>
    <t>0610</t>
  </si>
  <si>
    <t>0620</t>
  </si>
  <si>
    <t>0456</t>
  </si>
  <si>
    <t xml:space="preserve">Заходи з енергозбереження </t>
  </si>
  <si>
    <t>0470</t>
  </si>
  <si>
    <t>Внески до статутного капіталу суб’єктів господарювання</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</si>
  <si>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</si>
  <si>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0320</t>
  </si>
  <si>
    <t xml:space="preserve">Заходи з організації рятування на водах </t>
  </si>
  <si>
    <t>Керівництво і управління у відповідній сфері у містах (місті Києві), селищах, селах, об"єднаних територіальних громадах</t>
  </si>
  <si>
    <t>0111</t>
  </si>
  <si>
    <t>Інша діяльність у сфері державного управління</t>
  </si>
  <si>
    <t>0133</t>
  </si>
  <si>
    <t>3. Розподіл граничних показників видатків бюджету та надання кредитів з бюджету загального фонду місцевого бюджету на 2020-2022 роки за бюджетними програмами:</t>
  </si>
  <si>
    <t>4. Розподіл граничних показників видатків бюджету та надання кредитів з бюджету спеціального фонду місцевого бюджету на 2020-2022 роки за бюджетними програмами:</t>
  </si>
  <si>
    <t>Начальник управління житлово-комунального господарства Хмельницької міської ради</t>
  </si>
  <si>
    <t>Новачок В.П.</t>
  </si>
  <si>
    <t>Заступник начальника управління житлово-комунального господарства - начальник планово-фінансового відділу</t>
  </si>
  <si>
    <t>Вітковська Н. В.</t>
  </si>
  <si>
    <t>грн.</t>
  </si>
  <si>
    <t>кількість контейнерів, які необхідно придбати</t>
  </si>
  <si>
    <t>од.</t>
  </si>
  <si>
    <t xml:space="preserve">площа земельної ділянки, яку планується придбати </t>
  </si>
  <si>
    <t>га</t>
  </si>
  <si>
    <t>співвідношення  суми поповнення статутного капіталу до розміру статутного капіталу на початок року</t>
  </si>
  <si>
    <t>%</t>
  </si>
  <si>
    <t>відсоток кількості контейнерів, що планується придбати  до загальної потреби</t>
  </si>
  <si>
    <t>проетно-кошторисна документація, лист- звернення</t>
  </si>
  <si>
    <t>розрахунково</t>
  </si>
  <si>
    <t>техніко-економічне обрунтування</t>
  </si>
  <si>
    <t>обсяг видатків на придбання нагрудних відеореєстраторів, автомобіля</t>
  </si>
  <si>
    <t>цінова пропозиція/ техніко-економічне обрунтування</t>
  </si>
  <si>
    <t>співвідношення суми поповнення статутного капіталу до розміру статутного капіталу на початок року</t>
  </si>
  <si>
    <t>рази</t>
  </si>
  <si>
    <t>зведений кошторисний розрахунок</t>
  </si>
  <si>
    <t>обсяг видатків на придбання травокосарок, ілюмінації для святкового для святкового оформлення новорічного ярмарку (фігура "Парасолька" - 3 шт.)</t>
  </si>
  <si>
    <t>рахунок на оплату</t>
  </si>
  <si>
    <t>кількість травокосарок, які необхідно придбати</t>
  </si>
  <si>
    <t>кількість фігур, які необхідно придбати</t>
  </si>
  <si>
    <t>комерційна пропозиція</t>
  </si>
  <si>
    <t>середні витрати на придбання 1 травокосарки</t>
  </si>
  <si>
    <t>середні витрати на придбання 1 фігури</t>
  </si>
  <si>
    <t>обсяг видатків на реконструкцію котелень</t>
  </si>
  <si>
    <t>техніко-економічне обрунтування, зведений кошторисний розрахунок</t>
  </si>
  <si>
    <t>обсяг видатків на придбання ілюмінації для святкового оформлення новорічного ярмарку (Інсталяція 2020 - гірлянда)</t>
  </si>
  <si>
    <t>Завдання 4. Внески до статутного капіталу комунального підприємства "Муніципальна дружина"</t>
  </si>
  <si>
    <t xml:space="preserve">Завдання 5.  Внески до статутного капіталу спеціалізованого комунального підприємства "Хмельницька міська ритуальна служба" </t>
  </si>
  <si>
    <t>Завдання 7.  Внески до статутного капіталу міського комунального підприємства  "Хмельницьтеплокомуненерго"</t>
  </si>
  <si>
    <t>Завдання 8.  Внески до статутного капіталу комунального підприємства "Південно-Західні тепломережі"</t>
  </si>
  <si>
    <t>Завдання 9.  Внески до статутного капіталу міського комунального підприємства по утриманню нежитлових приміщень комунальної власності</t>
  </si>
  <si>
    <t>специфікація/ комерційна пропозиція, кошторис</t>
  </si>
  <si>
    <t>специфікація</t>
  </si>
  <si>
    <t xml:space="preserve">обсяг видатків на придбання причіпу,  обладнання </t>
  </si>
  <si>
    <t>рахунок-фактура</t>
  </si>
  <si>
    <t>Завдання 10.  Внески до статутного капіталу Хмельницького комунального підприємства "Міськсвітло"</t>
  </si>
  <si>
    <t xml:space="preserve">комерційна пропозиція </t>
  </si>
  <si>
    <t>звернення підприємства</t>
  </si>
  <si>
    <t>комерційна пропозиція, додаткова угода</t>
  </si>
  <si>
    <t>Капітальні видатки</t>
  </si>
  <si>
    <t>Начальник управління житлово-комунального господарства</t>
  </si>
  <si>
    <t>Хмельницької міської ради</t>
  </si>
  <si>
    <t>В. Новачок</t>
  </si>
  <si>
    <t>Заступник начальника управління - начальник</t>
  </si>
  <si>
    <t>планово-фінансового відділу</t>
  </si>
  <si>
    <t>Н. Вітковська</t>
  </si>
  <si>
    <t>Будівництво об'єктів житлово-комунального господарства</t>
  </si>
  <si>
    <t>Заходи запобігання та ліквідації надзвичайних ситуацій та наслідків стихійного лиха</t>
  </si>
  <si>
    <t>Утримання та розвиток автомобільних доріг загального користування та дорожньої інфраструктури за рахунок субвенції з державного бюджету</t>
  </si>
  <si>
    <t xml:space="preserve">Відповідно до Програми утримання та розвитку житлово-комунального господарства та благоустрою м.Хмельницького на 2017-2020 роки кошти на підтримку підприємств комунальної форми власності передбачені спеціальним фондом місцевого бюджету.   </t>
  </si>
  <si>
    <t xml:space="preserve">обсяг видатків на ремонт лазні, реконструкцію газових мереж </t>
  </si>
  <si>
    <t>Реконструкція полігону твердих побутових відходів з метою запобігання виникнення надзвичайної екологічної ситуації за адресою м. Хмельницький, вул. Проспект Миру, 7 розробка розділу  "Проект організації будівництва"</t>
  </si>
  <si>
    <t>Придбання біотуалетів</t>
  </si>
  <si>
    <t xml:space="preserve">Виконання робіт по виносу газопроводу високого тиску з тіла полігону твердих побутових відходів  м. Хмельницького  </t>
  </si>
  <si>
    <t xml:space="preserve">Будівництво водопроводу діаметром 160 мм по вул. С. Бандери, 42 в м. Хмельницький </t>
  </si>
  <si>
    <t xml:space="preserve">Реконструкція ділянки водопроводу по вул. Львівське шосе, 14 в м. Хмельницький </t>
  </si>
  <si>
    <t>Капітальний ремонт насосного агрегату №2 на ГКНС по вул. Трудова, 6Б у м. Хмельницький</t>
  </si>
  <si>
    <t xml:space="preserve">Будівництво мережі каналізації від вул. Польова, 51 на пров. Ентузіастів до вул. Івана Павла ІІ, 5 м.р. Гречани м. Хмельницький </t>
  </si>
  <si>
    <t xml:space="preserve">Капітальні видатки </t>
  </si>
  <si>
    <t xml:space="preserve">Реконструкція газових мереж з встановленням вузла обліку газу </t>
  </si>
  <si>
    <t>1.  управління житлово-комунального господарства Хмельницької міської ради</t>
  </si>
  <si>
    <t>________12_________</t>
  </si>
  <si>
    <t>2.  управління житлово-комунального господарства Хмельницької міської ради</t>
  </si>
  <si>
    <t>________121________</t>
  </si>
  <si>
    <t>_______0490________</t>
  </si>
  <si>
    <t>_______7670________</t>
  </si>
  <si>
    <t xml:space="preserve">3.       ____________1217670______________ </t>
  </si>
  <si>
    <t xml:space="preserve">обсяг видатків на виконання робіт по виносу газопроводу високого тиску з тіла полігону ТПВ, придбання земельної ділянки для розширення меж полігону ТПВ, розробка розділу "Проект організації будівництва", виготовлення проєкту "Капітальний ремонт частини нежитлового приміщення за адресою м. Хмельницький, вул. Марка Кропивницького, 6А", реконструкція туалету загального користування, придбання біотуалетів пластикових, модульної євро кабіни, пластикових контейнерів, склопластикових контейнерів типу Дзвін 2,5 м куб, морських контейнерів </t>
  </si>
  <si>
    <t>кількість біотуалетів пластикових, які необхідно придбати</t>
  </si>
  <si>
    <t>кількість модульних євро кабін, які необхідно придбати</t>
  </si>
  <si>
    <t>кількість пластикових контейнерів, які необхідно придбати</t>
  </si>
  <si>
    <t>кількість склопластикових контейнерів типу Дзвін, які необхідно придбати</t>
  </si>
  <si>
    <t>кількість морських контейнерів, які необхідно придбати</t>
  </si>
  <si>
    <t>середні витрати на придбання 1 біотуалету пластикового</t>
  </si>
  <si>
    <t>середні витрати на придбання 1 євро кабіни</t>
  </si>
  <si>
    <t>середні витрати на придбання 1 пластикового контейнера</t>
  </si>
  <si>
    <t>середні витрати на придбання 1 склопластикового контейнера типу Дзвін</t>
  </si>
  <si>
    <t>середні витрати на придбання 1 морського контейнера</t>
  </si>
  <si>
    <t>обсяг видатків на виготовлення ПКД на будівництво очисних споруд, мереж каналізації, реконструкція ділянки водопроводу, самопливного каналізаційного колектора, капітальний ремонт насосного агрегату, будівництво вуличних мереж водопостачання, придбання насосних агрегатів, сталевих труб</t>
  </si>
  <si>
    <t>обсяг видатків на капітальний ремонт пішохідних доріжок на кладовищі «Ракове»</t>
  </si>
  <si>
    <t>обсяг видатків на капітальний ремонт приміщень, реконструкцію нежитлового приміщення</t>
  </si>
  <si>
    <t>лист-звернення</t>
  </si>
  <si>
    <t>обсяг видатків на придбання обладнання, контейнерів, реконструкція туалету загального користування, придбання земельної ділянки, проведення геологічних, геодезичних вишукувань, виготовлення проектної документація по виносу газопроводу, влаштування моніторингових свердловин на полігоні ТПВ</t>
  </si>
  <si>
    <t xml:space="preserve">Проведення геологічних вишукувань на території полігону твердих побутових відходів м. Хмельницького </t>
  </si>
  <si>
    <t xml:space="preserve">Проведення геодезичних вишукувань на території полігону твердих побутових відходів м. Хмельницького </t>
  </si>
  <si>
    <t xml:space="preserve">Роботи з влаштування моніторингових свердловин на полігоні твердих побутових відходів м. Хмельницького </t>
  </si>
  <si>
    <t>Придбання земельної ділянки для розширення меж полігону твердих побутових відходів м. Хмельницького</t>
  </si>
  <si>
    <t xml:space="preserve">Придбання модульної євро кабіни </t>
  </si>
  <si>
    <t xml:space="preserve">Ппридбання пластикових контейнерів </t>
  </si>
  <si>
    <t xml:space="preserve">Придбання склопластикових контейнерів типу Дзвін 2,5 м куб </t>
  </si>
  <si>
    <t>Будівництво зовнішніх мереж водопостачання вул. Ващука, вул. Ігнатенка, вул. Правика, вул. Кібенка, пров. Правика, пров. Ващука, пров. Кібенка житлового масиву “Прометей” в  м. Хмельницький</t>
  </si>
  <si>
    <t>Реконструкція технологічної частини холодного водопостачання ЦТП-6 по вул.Залізняка,36А, м.Хмельницький шляхом переобладнання системи водопостачання будівель і споруд приладами для введення відокремленого обліку холодної води та енергоносіїв</t>
  </si>
  <si>
    <t>Придбання насосних агрегатів</t>
  </si>
  <si>
    <t>Придбання сталевих труб</t>
  </si>
  <si>
    <t>Реконструкція ділянки водопроводу по вул. Північна в м. Хмельницький</t>
  </si>
  <si>
    <t>Капітальний ремонт каналізаційної мережі від житлового будинку по вул. Сковороди, 11/2 від колодязя К-1 до колодязя К-3 в м. Хмельницький</t>
  </si>
  <si>
    <t xml:space="preserve">Капітальний ремонт дворової каналізації від житлового будинку по вул. Сковороди, 11 до колодязя К-4 в м. Хмельницький </t>
  </si>
  <si>
    <t>Капітальний ремонт пішохідних доріжок на кладовищі «Ракове»</t>
  </si>
  <si>
    <t>БЮДЖЕТНИЙ ЗАПИТ НА 2021 - 2023 РОКИ індивідуальний (Форма 2021-2)</t>
  </si>
  <si>
    <t>4. Мета та завдання бюджетної програми на 2021 - 2023 роки:</t>
  </si>
  <si>
    <t>1) надходження для виконання бюджетної програми у 2019 - 2021 роках:</t>
  </si>
  <si>
    <t>2) надходження для виконання бюджетної програми у 2022 - 2023 роках:</t>
  </si>
  <si>
    <t>2019 рік (звіт)</t>
  </si>
  <si>
    <t>2020 рік (затверджено)</t>
  </si>
  <si>
    <t>2021 рік (проект)</t>
  </si>
  <si>
    <t>2023 рік (прогноз)</t>
  </si>
  <si>
    <t>1) видатки за кодами Економічної класифікації видатків бюджету у 2019 - 2021 роках:</t>
  </si>
  <si>
    <t>2) надання кредитів за кодами Класифікації кредитування бюджету у 2019 - 2021 роках:</t>
  </si>
  <si>
    <t>3) видатки за кодами Економічної класифікації видатків бюджету у 2022 - 2023 роках:</t>
  </si>
  <si>
    <t>4) надання кредитів за кодами Класифікації кредитування бюджету у 2022 - 2023 роках:</t>
  </si>
  <si>
    <t>2) витрати за напрямами використання бюджетних коштів у 2022 - 2023 роках:</t>
  </si>
  <si>
    <t>1) витрати за напрямами використання бюджетних коштів у 2019 - 2021 роках:</t>
  </si>
  <si>
    <t>1) результативні показники бюджетної програми у 2019 - 2021 роках:</t>
  </si>
  <si>
    <t>2) результативні показники бюджетної програми у 2022 - 2023 роках:</t>
  </si>
  <si>
    <t>2020 рік (план)</t>
  </si>
  <si>
    <t>2023 рік</t>
  </si>
  <si>
    <t>1) місцеві/регіональні програми, які виконуються в межах бюджетної програми у 2019 - 2021 роках:</t>
  </si>
  <si>
    <t>2) місцеві/регіональні програми, які виконуються в межах бюджетної програми у 2022 - 2023 роках:</t>
  </si>
  <si>
    <t>12. Об'єкти, які виконуються в межах бюджетної програми за рахунок коштів бюджету розвитку у 2019 - 2023 роках:</t>
  </si>
  <si>
    <t>13. Аналіз результатів, досягнутих внаслідок використання коштів загального фонду бюджету у 2019 році, очікувані результати у 2020 році, обґрунтування необхідності передбачення витрат на 2021 - 2023 роки.</t>
  </si>
  <si>
    <t>14. Бюджетні зобов'язання у 2019 - 2021 роках:</t>
  </si>
  <si>
    <t>1) кредиторська заборгованість місцевого бюджету у 2019 році:</t>
  </si>
  <si>
    <t>2) кредиторська заборгованість місцевого бюджету у 2020 - 2021 роках:</t>
  </si>
  <si>
    <t>3) дебіторська заборгованість у 2019 - 2020 роках:</t>
  </si>
  <si>
    <t>Дебіторська заборгованість на 01.01.2020</t>
  </si>
  <si>
    <t>Очікувана дебіторська заборгованість на 01.01.2021</t>
  </si>
  <si>
    <t>4) аналіз управління бюджетними зобов'язаннями та пропозиції щодо упорядкування бюджетних зобов'язань у 2021 році.</t>
  </si>
  <si>
    <t>Бюджетні зобов'язання у 2019 р. управлінням ЖКГ були взяті в межах затвердженого кошторису видатків. Кредиторська та дебіторська забаргованості за загальним та спеціальним фондом місцевого бюджету станом на 01.01.2020 року відсутні. У 2020 році взяття бюджетних зобов'язань здійснюється згідно з кошторисом і щомісячним розписом видатків, у межах річної суми видатків, передбаченої місцевим бюджетом на поточний фінансовий рік. На 2021 р. планується взяття бюджетних зобов'язань в межах кошторисних призначень.</t>
  </si>
  <si>
    <t>15. Підстави та обґрунтування видатків спеціального фонду на 2021 рік та на 2022 - 2023 роки за рахунок надходжень до спеціального фонду, аналіз результатів, досягнутих внаслідок використання коштів спеціального фонду бюджету у 2019 році, та очікувані результати у 2020 році.</t>
  </si>
  <si>
    <t xml:space="preserve">Кошти, які надійшли управлінню ЖКГ у 2019 р. за спеціальним фондом місцевого бюджету використані у обсязі 47589096,50 грн. (капітальні видатки) за 3210 "Капітальні трансферти підприємствам (установам, організаціям)". </t>
  </si>
  <si>
    <t xml:space="preserve">На 2020 рік в місцевому бюджеті на підтримку підприємств комунальної форми власності за сеціальним фондом передбачені капітальні видатки в сумі 14479614,00 грн. за КЕКВ 3210 "Капітальні трансферти підприємствам (установам, організаціям)". </t>
  </si>
  <si>
    <t>Реконструкція ділянки самопливного каналізаційного колектора по вул. Заводська в м.Хмельницький</t>
  </si>
  <si>
    <t>Реконструкція каналізаційної мережі від ж.б. №№ 4, 6 по вул. Деповській та ж.б.  № 63/2 по вул.Курчатова в м.Хмельницький</t>
  </si>
  <si>
    <t xml:space="preserve">Реконструкція полігону твердих побутових відходів за адресою м. Хмельницький, вул. Проспект Миру, 7. Містобудівний розрахунок </t>
  </si>
  <si>
    <t>Проведення експертизи проектної документації з реконструкції полігону твердих побутових відходів з метою запобігання виникнення надзвичайно екологічної ситуації за адресою м. Хмельницький, вул. Проспект Миру, 7</t>
  </si>
  <si>
    <t>обсяг видатків на капітальний ремонт приміщення адміністративної будівлі</t>
  </si>
  <si>
    <t>обсяг видатків на реконструкцію нежитлового приміщення,  капітальний ремонт приміщень міського військового комісаріату</t>
  </si>
  <si>
    <t>обсяг видатків</t>
  </si>
  <si>
    <t xml:space="preserve">орієнтовна вартість </t>
  </si>
  <si>
    <t>3.                  1417670</t>
  </si>
  <si>
    <t>________       7670_______</t>
  </si>
  <si>
    <t xml:space="preserve">Конституція України, Бюджетний кодекс України, Закон України "Про Державний бюджет України на 2020 рік", Наказ Міністерства фінансів України від 26.08.2014 року № 836 „Про деякі питання запровадження програмно-цільового методу складання та виконання місцевих бюджетів”,  Програма утримання та розвитку житлово-комунального господарства та благоустрою Хмельницької міської територіальної громади  на 2017-2021 роки, лист фінансового управління "Щодо складання проекту Хмельницької міської територіальної громади на 2021 рік та прогнозу на 2022-2023 роки" від 12.10.2020 р. № 01-10/650, проєкт рішення виконавчого комітету Хмельницької міської ради "Про внесення на розгляд сесії міської ради пропозицій про перейменування та створення виконавчих органів Хмельницької міської ради та затвердження положень про їх діяльнісь", проєкт Програми поводження з побутовими відходами "Розумне Довкілля. Хмельницький» на 2021-2022 рік.  </t>
  </si>
  <si>
    <t>Програма утримання та розвитку житлово-комунального господарства та благоустрою Хмельницької міської територіальної громади  на 2017-2021 роки</t>
  </si>
  <si>
    <t>Рішення позачергової десятої сесії ХМР від 29.12.2016 р. № 6 зі змінами</t>
  </si>
  <si>
    <t>За бюджетною програмою 1217670 "Внески до статутного капіталу суб’єктів господарювання " на 2021 р. видатки спеціального фонду місцевого бюджету передбачені у розмірі 14247011,00 грн за КЕКВ 3210 "Капітальні трансферти підприємствам (установам, організаціям)"  на підтримку підприємств комунальної форми власності.</t>
  </si>
  <si>
    <t xml:space="preserve">Виконання робіт: Реконструкція "Винос газопроводу високого тиску з тіла полігону твердих побутових відходів  м. Хмельницького" </t>
  </si>
  <si>
    <t>Виконання робіт: "Капітальний ремонт частини нежитлового приміщення за адресою м. Хмельницький, вул. Марка Кропивницького, 6А"</t>
  </si>
  <si>
    <t>Виконання робіт з розробки проєкту: "Нове будівництво самопливного каналізаційного колектора Хмельницького полігону ТПВ за адресою м. Хмельницький пр.Миру,7"</t>
  </si>
  <si>
    <t>Виконання робіт: "Нове будівництво самопливного каналізаційного колектора Хмельницького полігону ТПВ за адресою м. Хмельницький пр.Миру,7"</t>
  </si>
  <si>
    <t xml:space="preserve">Нове будівництво зовнішніх мереж водопроводу в с. Шаровечка Хмельницької міської територіальної громади </t>
  </si>
  <si>
    <t xml:space="preserve">Капітальний ремонт вуличних мереж водопроводу центральної частини с. Пирогівці Хмельницької міської територіальної громади </t>
  </si>
  <si>
    <t xml:space="preserve">Реконструкція очисних споруд продуктивністю 200 куб.м/добу ст. Богданівці Хмельницької міської територіальної громади </t>
  </si>
  <si>
    <t>Будівництво вуличних мереж водопостачання, мікрорайон "Лезневе" у м.Хмельницький</t>
  </si>
  <si>
    <t>2019-2021</t>
  </si>
  <si>
    <t>2020-2021</t>
  </si>
  <si>
    <t>2017-2021</t>
  </si>
  <si>
    <t xml:space="preserve">Реконструкція існуючих газових мереж теплогенераторної КП "Хмельницький міський лікувально-діагностичний центр" на вул.Волочиська №6 в м. Хмельницькому </t>
  </si>
  <si>
    <t>Придбання морських контейнерів</t>
  </si>
  <si>
    <t>обсяг видатків на будівництво теплової мережі, технічне переоснащення котлів, реконструкцію існуючих газових мереж</t>
  </si>
  <si>
    <t>2019-2020</t>
  </si>
  <si>
    <t>2019-202</t>
  </si>
  <si>
    <t>2017-2020</t>
  </si>
</sst>
</file>

<file path=xl/styles.xml><?xml version="1.0" encoding="utf-8"?>
<styleSheet xmlns="http://schemas.openxmlformats.org/spreadsheetml/2006/main">
  <numFmts count="3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Так&quot;;&quot;Так&quot;;&quot;Ні&quot;"/>
    <numFmt numFmtId="175" formatCode="&quot;True&quot;;&quot;True&quot;;&quot;False&quot;"/>
    <numFmt numFmtId="176" formatCode="&quot;Увімк&quot;;&quot;Увімк&quot;;&quot;Вимк&quot;"/>
    <numFmt numFmtId="177" formatCode="[$¥€-2]\ ###,000_);[Red]\([$€-2]\ ###,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000000"/>
    <numFmt numFmtId="183" formatCode="0.000000"/>
    <numFmt numFmtId="184" formatCode="0.00000"/>
    <numFmt numFmtId="185" formatCode="0.0000"/>
    <numFmt numFmtId="186" formatCode="0.000"/>
    <numFmt numFmtId="187" formatCode="0.00000000"/>
    <numFmt numFmtId="188" formatCode="0.0"/>
    <numFmt numFmtId="189" formatCode="#,##0.0"/>
    <numFmt numFmtId="190" formatCode="0.0%"/>
  </numFmts>
  <fonts count="54">
    <font>
      <sz val="11"/>
      <color theme="1"/>
      <name val="Calibri"/>
      <family val="2"/>
    </font>
    <font>
      <sz val="11"/>
      <color indexed="8"/>
      <name val="Calibri"/>
      <family val="2"/>
    </font>
    <font>
      <sz val="12"/>
      <color indexed="8"/>
      <name val="Times New Roman"/>
      <family val="1"/>
    </font>
    <font>
      <sz val="12"/>
      <color indexed="8"/>
      <name val="Calibri"/>
      <family val="2"/>
    </font>
    <font>
      <b/>
      <sz val="12"/>
      <color indexed="8"/>
      <name val="Times New Roman"/>
      <family val="1"/>
    </font>
    <font>
      <sz val="11"/>
      <color indexed="8"/>
      <name val="Times New Roman"/>
      <family val="1"/>
    </font>
    <font>
      <u val="single"/>
      <sz val="12"/>
      <color indexed="8"/>
      <name val="Times New Roman"/>
      <family val="1"/>
    </font>
    <font>
      <b/>
      <sz val="14"/>
      <color indexed="8"/>
      <name val="Times New Roman"/>
      <family val="1"/>
    </font>
    <font>
      <b/>
      <u val="single"/>
      <sz val="12"/>
      <color indexed="8"/>
      <name val="Times New Roman"/>
      <family val="1"/>
    </font>
    <font>
      <sz val="12"/>
      <name val="Times New Roman"/>
      <family val="1"/>
    </font>
    <font>
      <sz val="8"/>
      <name val="Arial"/>
      <family val="2"/>
    </font>
    <font>
      <sz val="10"/>
      <color indexed="8"/>
      <name val="Calibri"/>
      <family val="2"/>
    </font>
    <font>
      <sz val="8"/>
      <name val="Calibri"/>
      <family val="2"/>
    </font>
    <font>
      <b/>
      <sz val="12"/>
      <name val="Times New Roman"/>
      <family val="1"/>
    </font>
    <font>
      <sz val="10"/>
      <name val="Arial Cyr"/>
      <family val="0"/>
    </font>
    <font>
      <sz val="10"/>
      <name val="Arial"/>
      <family val="2"/>
    </font>
    <font>
      <i/>
      <sz val="20"/>
      <name val="Times New Roman"/>
      <family val="1"/>
    </font>
    <font>
      <b/>
      <sz val="11"/>
      <color indexed="8"/>
      <name val="Calibri"/>
      <family val="2"/>
    </font>
    <font>
      <b/>
      <sz val="11"/>
      <color indexed="8"/>
      <name val="Times New Roman"/>
      <family val="1"/>
    </font>
    <font>
      <b/>
      <sz val="10"/>
      <name val="Times New Roman"/>
      <family val="1"/>
    </font>
    <font>
      <sz val="10"/>
      <name val="Times New Roman"/>
      <family val="1"/>
    </font>
    <font>
      <sz val="10"/>
      <color indexed="8"/>
      <name val="Times New Roman"/>
      <family val="1"/>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top style="thin"/>
      <bottom/>
    </border>
    <border>
      <left/>
      <right/>
      <top style="thin"/>
      <bottom style="thin"/>
    </border>
    <border>
      <left/>
      <right style="thin"/>
      <top style="thin"/>
      <bottom style="thin"/>
    </border>
    <border>
      <left style="thin"/>
      <right style="thin"/>
      <top/>
      <bottom/>
    </border>
    <border>
      <left style="thin"/>
      <right style="thin"/>
      <top/>
      <bottom style="thin"/>
    </border>
    <border>
      <left style="thin"/>
      <right>
        <color indexed="63"/>
      </right>
      <top style="thin"/>
      <bottom style="thin"/>
    </border>
    <border>
      <left>
        <color indexed="63"/>
      </left>
      <right>
        <color indexed="63"/>
      </right>
      <top>
        <color indexed="63"/>
      </top>
      <bottom style="thin"/>
    </border>
    <border>
      <left style="thin"/>
      <right/>
      <top style="thin"/>
      <bottom/>
    </border>
    <border>
      <left/>
      <right style="thin"/>
      <top style="thin"/>
      <bottom/>
    </border>
    <border>
      <left style="thin"/>
      <right>
        <color indexed="63"/>
      </right>
      <top>
        <color indexed="63"/>
      </top>
      <bottom>
        <color indexed="63"/>
      </bottom>
    </border>
    <border>
      <left/>
      <right style="thin"/>
      <top/>
      <bottom/>
    </border>
    <border>
      <left style="thin"/>
      <right/>
      <top/>
      <bottom style="thin"/>
    </border>
    <border>
      <left/>
      <right style="thin"/>
      <top/>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5" fillId="0" borderId="0">
      <alignment/>
      <protection/>
    </xf>
    <xf numFmtId="0" fontId="11" fillId="0" borderId="0">
      <alignment/>
      <protection/>
    </xf>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 fillId="0" borderId="0">
      <alignment/>
      <protection/>
    </xf>
    <xf numFmtId="0" fontId="14" fillId="0" borderId="0">
      <alignment/>
      <protection/>
    </xf>
    <xf numFmtId="0" fontId="14" fillId="0" borderId="0">
      <alignment/>
      <protection/>
    </xf>
    <xf numFmtId="0" fontId="10" fillId="0" borderId="0">
      <alignment horizontal="left"/>
      <protection/>
    </xf>
    <xf numFmtId="0" fontId="14"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53" fillId="32" borderId="0" applyNumberFormat="0" applyBorder="0" applyAlignment="0" applyProtection="0"/>
  </cellStyleXfs>
  <cellXfs count="335">
    <xf numFmtId="0" fontId="0" fillId="0" borderId="0" xfId="0" applyFont="1" applyAlignment="1">
      <alignment/>
    </xf>
    <xf numFmtId="0" fontId="2" fillId="0" borderId="0" xfId="0" applyFont="1" applyAlignment="1">
      <alignment horizontal="right" vertical="center" indent="4"/>
    </xf>
    <xf numFmtId="0" fontId="2" fillId="0" borderId="0" xfId="0" applyFont="1" applyAlignment="1">
      <alignment horizontal="justify"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indent="4"/>
    </xf>
    <xf numFmtId="0" fontId="3" fillId="0" borderId="0" xfId="0" applyFont="1" applyAlignment="1">
      <alignment/>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2" fillId="0" borderId="0" xfId="0" applyFont="1" applyAlignment="1">
      <alignment vertical="center" wrapText="1"/>
    </xf>
    <xf numFmtId="0" fontId="3" fillId="0" borderId="0" xfId="0" applyFont="1" applyAlignment="1">
      <alignment/>
    </xf>
    <xf numFmtId="0" fontId="2" fillId="0" borderId="0" xfId="0" applyFont="1" applyAlignment="1">
      <alignment horizontal="righ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1" xfId="0" applyFont="1" applyBorder="1" applyAlignment="1">
      <alignment horizontal="center" vertical="center" wrapText="1"/>
    </xf>
    <xf numFmtId="0" fontId="0" fillId="0" borderId="10" xfId="0" applyBorder="1" applyAlignment="1">
      <alignment/>
    </xf>
    <xf numFmtId="0" fontId="2" fillId="0" borderId="10" xfId="0" applyFont="1" applyBorder="1" applyAlignment="1">
      <alignment horizontal="center" wrapText="1"/>
    </xf>
    <xf numFmtId="0" fontId="2" fillId="0" borderId="10" xfId="0" applyFont="1" applyBorder="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0" xfId="0" applyFont="1" applyAlignment="1">
      <alignment/>
    </xf>
    <xf numFmtId="0" fontId="2" fillId="0" borderId="12" xfId="0" applyFont="1" applyBorder="1" applyAlignment="1">
      <alignment/>
    </xf>
    <xf numFmtId="0" fontId="0" fillId="0" borderId="0" xfId="0" applyAlignment="1">
      <alignment/>
    </xf>
    <xf numFmtId="0" fontId="2" fillId="0" borderId="10" xfId="0" applyFont="1" applyBorder="1" applyAlignment="1">
      <alignment vertical="center"/>
    </xf>
    <xf numFmtId="0" fontId="0" fillId="0" borderId="10" xfId="0" applyBorder="1" applyAlignment="1">
      <alignment horizontal="center" vertical="center"/>
    </xf>
    <xf numFmtId="0" fontId="2" fillId="0" borderId="10" xfId="0" applyFont="1" applyBorder="1" applyAlignment="1">
      <alignment horizontal="right" vertical="center" wrapText="1"/>
    </xf>
    <xf numFmtId="0" fontId="2" fillId="0" borderId="10" xfId="0" applyFont="1" applyBorder="1" applyAlignment="1">
      <alignment horizontal="left" vertical="center" wrapText="1"/>
    </xf>
    <xf numFmtId="0" fontId="2" fillId="0" borderId="0" xfId="0" applyFont="1" applyBorder="1" applyAlignment="1">
      <alignment horizontal="right" vertical="center" wrapText="1"/>
    </xf>
    <xf numFmtId="0" fontId="2" fillId="0" borderId="0" xfId="0" applyFont="1" applyBorder="1" applyAlignment="1">
      <alignment horizontal="justify" vertical="center" wrapText="1"/>
    </xf>
    <xf numFmtId="0" fontId="0" fillId="0" borderId="0" xfId="0" applyBorder="1" applyAlignment="1">
      <alignment horizontal="center"/>
    </xf>
    <xf numFmtId="0" fontId="4" fillId="0" borderId="0" xfId="0" applyFont="1" applyAlignment="1">
      <alignment vertical="center"/>
    </xf>
    <xf numFmtId="0" fontId="2" fillId="0" borderId="0" xfId="0" applyFont="1" applyAlignment="1">
      <alignment horizontal="center" vertical="top" wrapText="1"/>
    </xf>
    <xf numFmtId="0" fontId="2" fillId="0" borderId="0" xfId="0" applyFont="1" applyAlignment="1">
      <alignment vertical="top" wrapText="1"/>
    </xf>
    <xf numFmtId="0" fontId="5" fillId="0" borderId="0" xfId="0" applyFont="1" applyAlignment="1">
      <alignment horizontal="center" vertical="top" wrapText="1"/>
    </xf>
    <xf numFmtId="0" fontId="6" fillId="0" borderId="0" xfId="0" applyFont="1" applyAlignment="1">
      <alignment horizontal="center" vertical="center"/>
    </xf>
    <xf numFmtId="0" fontId="6" fillId="0" borderId="0" xfId="0" applyFont="1" applyAlignment="1">
      <alignment horizontal="center"/>
    </xf>
    <xf numFmtId="0" fontId="2" fillId="0" borderId="0" xfId="0" applyFont="1" applyAlignment="1">
      <alignment horizontal="right" vertical="center"/>
    </xf>
    <xf numFmtId="0" fontId="9" fillId="0" borderId="13" xfId="57" applyFont="1" applyBorder="1" applyAlignment="1">
      <alignment vertical="center" wrapText="1"/>
      <protection/>
    </xf>
    <xf numFmtId="0" fontId="9" fillId="0" borderId="14" xfId="57" applyFont="1" applyBorder="1" applyAlignment="1">
      <alignment vertical="center" wrapText="1"/>
      <protection/>
    </xf>
    <xf numFmtId="4" fontId="13" fillId="0" borderId="10" xfId="57" applyNumberFormat="1" applyFont="1" applyBorder="1" applyAlignment="1">
      <alignment horizontal="center" vertical="center" wrapText="1"/>
      <protection/>
    </xf>
    <xf numFmtId="4" fontId="9" fillId="33" borderId="10" xfId="56" applyNumberFormat="1" applyFont="1" applyFill="1" applyBorder="1" applyAlignment="1">
      <alignment horizontal="center" vertical="center" wrapText="1"/>
      <protection/>
    </xf>
    <xf numFmtId="4" fontId="2" fillId="33" borderId="10" xfId="0" applyNumberFormat="1" applyFont="1" applyFill="1" applyBorder="1" applyAlignment="1">
      <alignment horizontal="center" vertical="center" wrapText="1"/>
    </xf>
    <xf numFmtId="4" fontId="9" fillId="33" borderId="10" xfId="56" applyNumberFormat="1" applyFont="1" applyFill="1" applyBorder="1" applyAlignment="1">
      <alignment horizontal="center" vertical="center"/>
      <protection/>
    </xf>
    <xf numFmtId="4" fontId="2" fillId="0" borderId="10" xfId="0" applyNumberFormat="1" applyFont="1" applyFill="1" applyBorder="1" applyAlignment="1">
      <alignment horizontal="center" vertical="center"/>
    </xf>
    <xf numFmtId="4" fontId="13" fillId="33" borderId="10" xfId="58" applyNumberFormat="1" applyFont="1" applyFill="1" applyBorder="1" applyAlignment="1">
      <alignment horizontal="center" vertical="center" wrapText="1"/>
      <protection/>
    </xf>
    <xf numFmtId="4" fontId="9" fillId="33" borderId="10" xfId="58" applyNumberFormat="1" applyFont="1" applyFill="1" applyBorder="1" applyAlignment="1">
      <alignment horizontal="center" vertical="center" wrapText="1"/>
      <protection/>
    </xf>
    <xf numFmtId="4" fontId="2" fillId="0" borderId="10" xfId="0" applyNumberFormat="1" applyFont="1" applyBorder="1" applyAlignment="1">
      <alignment horizontal="center" vertical="center" wrapText="1"/>
    </xf>
    <xf numFmtId="4" fontId="9" fillId="0" borderId="10" xfId="57" applyNumberFormat="1" applyFont="1" applyBorder="1" applyAlignment="1">
      <alignment horizontal="center" vertical="center" wrapText="1"/>
      <protection/>
    </xf>
    <xf numFmtId="4" fontId="9" fillId="0" borderId="10" xfId="48" applyNumberFormat="1" applyFont="1" applyFill="1" applyBorder="1" applyAlignment="1">
      <alignment horizontal="center" vertical="center" wrapText="1"/>
      <protection/>
    </xf>
    <xf numFmtId="4"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10" xfId="0" applyNumberFormat="1" applyFont="1" applyBorder="1" applyAlignment="1">
      <alignment/>
    </xf>
    <xf numFmtId="0" fontId="9" fillId="0" borderId="10" xfId="0" applyFont="1" applyBorder="1" applyAlignment="1">
      <alignment vertical="center" wrapText="1"/>
    </xf>
    <xf numFmtId="0" fontId="9" fillId="0" borderId="10" xfId="0" applyFont="1" applyBorder="1" applyAlignment="1">
      <alignment horizontal="center" vertical="center" wrapText="1"/>
    </xf>
    <xf numFmtId="4" fontId="2" fillId="0" borderId="10" xfId="0" applyNumberFormat="1" applyFont="1" applyBorder="1" applyAlignment="1">
      <alignment horizontal="justify" vertical="center" wrapText="1"/>
    </xf>
    <xf numFmtId="0" fontId="2" fillId="0" borderId="0" xfId="0" applyFont="1" applyBorder="1" applyAlignment="1">
      <alignment horizontal="left" vertical="center"/>
    </xf>
    <xf numFmtId="0" fontId="4" fillId="0" borderId="0" xfId="0" applyFont="1" applyBorder="1" applyAlignment="1">
      <alignment horizontal="left" vertical="center"/>
    </xf>
    <xf numFmtId="49" fontId="4" fillId="0" borderId="0" xfId="0" applyNumberFormat="1" applyFont="1" applyAlignment="1">
      <alignment horizontal="center"/>
    </xf>
    <xf numFmtId="49" fontId="2" fillId="0" borderId="10" xfId="0" applyNumberFormat="1" applyFont="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0" xfId="0" applyFont="1" applyAlignment="1">
      <alignment/>
    </xf>
    <xf numFmtId="0" fontId="4" fillId="0" borderId="0" xfId="0" applyFont="1" applyAlignment="1">
      <alignment vertical="center" wrapText="1"/>
    </xf>
    <xf numFmtId="0" fontId="3" fillId="0" borderId="0" xfId="0" applyFont="1" applyAlignment="1">
      <alignment/>
    </xf>
    <xf numFmtId="0" fontId="0" fillId="0" borderId="0" xfId="0" applyBorder="1" applyAlignment="1">
      <alignment/>
    </xf>
    <xf numFmtId="0" fontId="2" fillId="0" borderId="17" xfId="0" applyFont="1" applyBorder="1" applyAlignment="1">
      <alignment horizontal="center" vertical="center" wrapText="1"/>
    </xf>
    <xf numFmtId="0" fontId="9" fillId="0" borderId="10" xfId="54" applyFont="1" applyFill="1" applyBorder="1" applyAlignment="1">
      <alignment vertical="center" wrapText="1"/>
      <protection/>
    </xf>
    <xf numFmtId="0" fontId="13" fillId="0" borderId="10" xfId="0" applyFont="1" applyBorder="1" applyAlignment="1">
      <alignment vertical="center" wrapText="1"/>
    </xf>
    <xf numFmtId="0" fontId="9" fillId="0" borderId="14" xfId="0" applyFont="1" applyBorder="1" applyAlignment="1">
      <alignment vertical="center" wrapText="1"/>
    </xf>
    <xf numFmtId="0" fontId="9" fillId="0" borderId="17" xfId="0" applyFont="1" applyBorder="1" applyAlignment="1">
      <alignment horizontal="center" vertical="center" wrapText="1"/>
    </xf>
    <xf numFmtId="2"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4" fontId="4" fillId="0" borderId="10" xfId="0" applyNumberFormat="1" applyFont="1" applyBorder="1" applyAlignment="1">
      <alignment horizontal="center" vertical="center"/>
    </xf>
    <xf numFmtId="4" fontId="17" fillId="0" borderId="10" xfId="0" applyNumberFormat="1" applyFont="1" applyBorder="1" applyAlignment="1">
      <alignment horizontal="center" vertical="center"/>
    </xf>
    <xf numFmtId="0" fontId="4" fillId="0" borderId="0" xfId="0" applyFont="1" applyAlignment="1">
      <alignment/>
    </xf>
    <xf numFmtId="0" fontId="4" fillId="0" borderId="0" xfId="0" applyFont="1" applyAlignment="1">
      <alignment wrapText="1"/>
    </xf>
    <xf numFmtId="2" fontId="2"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0" xfId="0" applyFont="1" applyFill="1" applyBorder="1" applyAlignment="1">
      <alignment vertical="center" wrapText="1"/>
    </xf>
    <xf numFmtId="2" fontId="2" fillId="0" borderId="10" xfId="0" applyNumberFormat="1" applyFont="1" applyBorder="1" applyAlignment="1">
      <alignment horizontal="center" vertical="center"/>
    </xf>
    <xf numFmtId="0" fontId="18" fillId="0" borderId="10" xfId="0" applyFont="1" applyBorder="1" applyAlignment="1">
      <alignment/>
    </xf>
    <xf numFmtId="4" fontId="0" fillId="0" borderId="0" xfId="0" applyNumberFormat="1" applyAlignment="1">
      <alignment/>
    </xf>
    <xf numFmtId="4" fontId="3" fillId="0" borderId="0" xfId="0" applyNumberFormat="1" applyFont="1" applyAlignment="1">
      <alignment/>
    </xf>
    <xf numFmtId="4" fontId="2" fillId="0" borderId="10" xfId="0" applyNumberFormat="1" applyFont="1" applyBorder="1" applyAlignment="1">
      <alignment vertical="center" wrapText="1"/>
    </xf>
    <xf numFmtId="2" fontId="2" fillId="0" borderId="10"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applyAlignment="1">
      <alignment horizontal="center"/>
    </xf>
    <xf numFmtId="49" fontId="4" fillId="0" borderId="18" xfId="0" applyNumberFormat="1" applyFont="1" applyBorder="1" applyAlignment="1">
      <alignment horizontal="center"/>
    </xf>
    <xf numFmtId="4" fontId="2" fillId="0" borderId="17" xfId="0" applyNumberFormat="1" applyFont="1" applyBorder="1" applyAlignment="1">
      <alignment horizontal="center" vertical="center" wrapText="1"/>
    </xf>
    <xf numFmtId="0" fontId="9" fillId="0" borderId="10" xfId="0" applyFont="1" applyBorder="1" applyAlignment="1">
      <alignment horizontal="left" vertical="center" wrapText="1"/>
    </xf>
    <xf numFmtId="0" fontId="9" fillId="0" borderId="10" xfId="57" applyFont="1" applyBorder="1" applyAlignment="1">
      <alignment vertical="center" wrapText="1"/>
      <protection/>
    </xf>
    <xf numFmtId="0" fontId="9" fillId="0" borderId="17"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4" fontId="2" fillId="0" borderId="10" xfId="0" applyNumberFormat="1" applyFont="1" applyBorder="1" applyAlignment="1">
      <alignment horizontal="center" vertical="center"/>
    </xf>
    <xf numFmtId="4" fontId="2" fillId="0" borderId="17" xfId="0" applyNumberFormat="1" applyFont="1" applyBorder="1" applyAlignment="1">
      <alignment vertical="center" wrapText="1"/>
    </xf>
    <xf numFmtId="0" fontId="9" fillId="33" borderId="14" xfId="48" applyFont="1" applyFill="1" applyBorder="1" applyAlignment="1">
      <alignment vertical="center" wrapText="1"/>
      <protection/>
    </xf>
    <xf numFmtId="0" fontId="9" fillId="33" borderId="10" xfId="48" applyFont="1" applyFill="1" applyBorder="1" applyAlignment="1">
      <alignment vertical="center" wrapText="1"/>
      <protection/>
    </xf>
    <xf numFmtId="0" fontId="9" fillId="0" borderId="0" xfId="57" applyFont="1" applyBorder="1" applyAlignment="1">
      <alignment vertical="center" wrapText="1"/>
      <protection/>
    </xf>
    <xf numFmtId="0" fontId="9" fillId="0" borderId="0" xfId="0" applyFont="1" applyBorder="1" applyAlignment="1">
      <alignment horizontal="center" vertical="center" wrapText="1"/>
    </xf>
    <xf numFmtId="0" fontId="9" fillId="0" borderId="0" xfId="0" applyFont="1" applyBorder="1" applyAlignment="1">
      <alignment vertical="center" wrapText="1"/>
    </xf>
    <xf numFmtId="2" fontId="2" fillId="0" borderId="0"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4" xfId="0" applyFont="1" applyBorder="1" applyAlignment="1">
      <alignment horizontal="center" wrapText="1"/>
    </xf>
    <xf numFmtId="189" fontId="9" fillId="33" borderId="16"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xf>
    <xf numFmtId="0" fontId="4" fillId="0" borderId="10" xfId="0" applyFont="1" applyBorder="1" applyAlignment="1">
      <alignment horizontal="justify" vertical="center" wrapText="1"/>
    </xf>
    <xf numFmtId="2" fontId="2" fillId="0" borderId="10" xfId="0" applyNumberFormat="1" applyFont="1" applyBorder="1" applyAlignment="1">
      <alignment horizontal="center" vertical="center"/>
    </xf>
    <xf numFmtId="0" fontId="9" fillId="33" borderId="0" xfId="48" applyFont="1" applyFill="1" applyBorder="1" applyAlignment="1">
      <alignment vertical="center" wrapText="1"/>
      <protection/>
    </xf>
    <xf numFmtId="4" fontId="0" fillId="0" borderId="0" xfId="0" applyNumberFormat="1" applyBorder="1" applyAlignment="1">
      <alignment/>
    </xf>
    <xf numFmtId="4" fontId="2" fillId="33" borderId="10" xfId="0" applyNumberFormat="1" applyFont="1" applyFill="1" applyBorder="1" applyAlignment="1">
      <alignment horizontal="center" vertical="center" wrapText="1"/>
    </xf>
    <xf numFmtId="189" fontId="9" fillId="33" borderId="16" xfId="0" applyNumberFormat="1" applyFont="1" applyFill="1" applyBorder="1" applyAlignment="1">
      <alignment horizontal="center" vertical="center" wrapText="1"/>
    </xf>
    <xf numFmtId="0" fontId="16" fillId="33" borderId="0" xfId="0" applyFont="1" applyFill="1" applyBorder="1" applyAlignment="1">
      <alignment horizontal="justify" vertical="center" wrapText="1"/>
    </xf>
    <xf numFmtId="0" fontId="20" fillId="0" borderId="10" xfId="48" applyFont="1" applyFill="1" applyBorder="1" applyAlignment="1">
      <alignment vertical="center" wrapText="1"/>
      <protection/>
    </xf>
    <xf numFmtId="9" fontId="2" fillId="0" borderId="10" xfId="0" applyNumberFormat="1" applyFont="1" applyBorder="1" applyAlignment="1">
      <alignment horizontal="center" vertical="center" wrapText="1"/>
    </xf>
    <xf numFmtId="0" fontId="2" fillId="0" borderId="0" xfId="0" applyFont="1" applyAlignment="1">
      <alignment horizontal="center" vertical="center" wrapText="1"/>
    </xf>
    <xf numFmtId="0" fontId="4" fillId="0" borderId="18" xfId="0" applyFont="1" applyBorder="1" applyAlignment="1">
      <alignment horizontal="center" wrapText="1"/>
    </xf>
    <xf numFmtId="0" fontId="2" fillId="0" borderId="0" xfId="0" applyFont="1" applyAlignment="1">
      <alignment horizontal="left" vertical="center" wrapText="1"/>
    </xf>
    <xf numFmtId="0" fontId="2" fillId="0" borderId="10" xfId="0" applyFont="1" applyBorder="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vertical="center" wrapText="1"/>
    </xf>
    <xf numFmtId="0" fontId="4" fillId="0" borderId="0" xfId="0" applyFont="1" applyAlignment="1">
      <alignment horizontal="center" wrapText="1"/>
    </xf>
    <xf numFmtId="0" fontId="2" fillId="0" borderId="0" xfId="0" applyFont="1" applyAlignment="1">
      <alignment horizontal="center" vertical="center" wrapText="1"/>
    </xf>
    <xf numFmtId="0" fontId="4" fillId="0" borderId="0" xfId="0" applyFont="1" applyAlignment="1">
      <alignment horizontal="center"/>
    </xf>
    <xf numFmtId="0" fontId="7" fillId="0" borderId="0" xfId="0" applyFont="1" applyAlignment="1">
      <alignment horizontal="center" vertical="center"/>
    </xf>
    <xf numFmtId="0" fontId="4" fillId="0" borderId="0" xfId="0" applyFont="1" applyAlignment="1">
      <alignment horizontal="left"/>
    </xf>
    <xf numFmtId="0" fontId="2" fillId="0" borderId="0" xfId="0" applyFont="1" applyAlignment="1">
      <alignment horizontal="center" vertical="top"/>
    </xf>
    <xf numFmtId="0" fontId="4" fillId="0" borderId="0" xfId="0" applyFont="1" applyAlignment="1">
      <alignment horizontal="left" vertical="center"/>
    </xf>
    <xf numFmtId="0" fontId="2" fillId="0" borderId="0" xfId="0" applyFont="1" applyAlignment="1">
      <alignment horizontal="center" vertical="top" wrapText="1"/>
    </xf>
    <xf numFmtId="0" fontId="4" fillId="0" borderId="0" xfId="0" applyFont="1" applyAlignment="1">
      <alignment horizontal="left" vertical="center" wrapText="1"/>
    </xf>
    <xf numFmtId="0" fontId="2" fillId="0" borderId="0" xfId="0" applyFont="1" applyBorder="1" applyAlignment="1">
      <alignment horizontal="center" vertical="center" wrapText="1"/>
    </xf>
    <xf numFmtId="0" fontId="4" fillId="0" borderId="18" xfId="0" applyFont="1" applyBorder="1" applyAlignment="1">
      <alignment horizontal="center"/>
    </xf>
    <xf numFmtId="49" fontId="6" fillId="0" borderId="0" xfId="0" applyNumberFormat="1" applyFont="1" applyBorder="1" applyAlignment="1">
      <alignment horizontal="center"/>
    </xf>
    <xf numFmtId="0" fontId="4" fillId="0" borderId="18" xfId="0" applyFont="1" applyBorder="1" applyAlignment="1">
      <alignment horizontal="left"/>
    </xf>
    <xf numFmtId="0" fontId="2" fillId="33" borderId="0" xfId="0" applyFont="1" applyFill="1" applyAlignment="1">
      <alignment horizontal="left" vertical="center" wrapText="1"/>
    </xf>
    <xf numFmtId="0" fontId="4" fillId="0" borderId="18" xfId="0" applyFont="1" applyBorder="1" applyAlignment="1">
      <alignment horizontal="center" vertical="center" wrapText="1"/>
    </xf>
    <xf numFmtId="0" fontId="6" fillId="0" borderId="0" xfId="0" applyFont="1" applyAlignment="1">
      <alignment horizontal="center"/>
    </xf>
    <xf numFmtId="0" fontId="2" fillId="0" borderId="18" xfId="0" applyFont="1" applyBorder="1" applyAlignment="1">
      <alignment horizontal="left" vertical="center"/>
    </xf>
    <xf numFmtId="49" fontId="6" fillId="0" borderId="0" xfId="0" applyNumberFormat="1" applyFont="1" applyAlignment="1">
      <alignment horizontal="center"/>
    </xf>
    <xf numFmtId="0" fontId="9" fillId="0" borderId="0" xfId="57" applyFont="1" applyBorder="1" applyAlignment="1">
      <alignment horizontal="left" vertical="center" wrapText="1"/>
      <protection/>
    </xf>
    <xf numFmtId="0" fontId="8" fillId="0" borderId="0" xfId="0" applyFont="1" applyAlignment="1">
      <alignment horizontal="center"/>
    </xf>
    <xf numFmtId="49" fontId="4" fillId="0" borderId="18" xfId="0" applyNumberFormat="1" applyFont="1" applyBorder="1"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4"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wrapText="1"/>
    </xf>
    <xf numFmtId="4" fontId="2" fillId="0" borderId="10" xfId="0" applyNumberFormat="1" applyFont="1" applyBorder="1" applyAlignment="1">
      <alignment horizontal="center" vertical="center"/>
    </xf>
    <xf numFmtId="0" fontId="0" fillId="0" borderId="10" xfId="0" applyBorder="1" applyAlignment="1">
      <alignment horizontal="center"/>
    </xf>
    <xf numFmtId="0" fontId="2" fillId="0" borderId="10" xfId="0" applyFont="1" applyBorder="1" applyAlignment="1">
      <alignment horizontal="center"/>
    </xf>
    <xf numFmtId="4" fontId="2" fillId="0" borderId="10" xfId="0" applyNumberFormat="1" applyFont="1" applyBorder="1" applyAlignment="1">
      <alignment horizont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0" xfId="0" applyFont="1" applyBorder="1" applyAlignment="1">
      <alignment horizontal="center" wrapText="1"/>
    </xf>
    <xf numFmtId="0" fontId="9" fillId="0" borderId="10" xfId="57" applyFont="1" applyBorder="1" applyAlignment="1">
      <alignment vertical="center" wrapText="1"/>
      <protection/>
    </xf>
    <xf numFmtId="0" fontId="9" fillId="33" borderId="17" xfId="0" applyFont="1" applyFill="1" applyBorder="1" applyAlignment="1">
      <alignment vertical="center" wrapText="1"/>
    </xf>
    <xf numFmtId="0" fontId="9" fillId="33" borderId="13" xfId="0" applyFont="1" applyFill="1" applyBorder="1" applyAlignment="1">
      <alignment vertical="center" wrapText="1"/>
    </xf>
    <xf numFmtId="0" fontId="9" fillId="33" borderId="14" xfId="0" applyFont="1" applyFill="1" applyBorder="1" applyAlignment="1">
      <alignment vertical="center" wrapText="1"/>
    </xf>
    <xf numFmtId="0" fontId="9" fillId="33" borderId="17" xfId="48" applyFont="1" applyFill="1" applyBorder="1" applyAlignment="1">
      <alignment vertical="center" wrapText="1"/>
      <protection/>
    </xf>
    <xf numFmtId="0" fontId="9" fillId="33" borderId="13" xfId="48" applyFont="1" applyFill="1" applyBorder="1" applyAlignment="1">
      <alignment vertical="center" wrapText="1"/>
      <protection/>
    </xf>
    <xf numFmtId="0" fontId="9" fillId="33" borderId="14" xfId="48" applyFont="1" applyFill="1" applyBorder="1" applyAlignment="1">
      <alignment vertical="center" wrapText="1"/>
      <protection/>
    </xf>
    <xf numFmtId="0" fontId="9" fillId="0" borderId="17" xfId="56" applyFont="1" applyFill="1" applyBorder="1" applyAlignment="1">
      <alignment vertical="center" wrapText="1"/>
      <protection/>
    </xf>
    <xf numFmtId="0" fontId="9" fillId="0" borderId="13" xfId="56" applyFont="1" applyFill="1" applyBorder="1" applyAlignment="1">
      <alignment vertical="center" wrapText="1"/>
      <protection/>
    </xf>
    <xf numFmtId="0" fontId="9" fillId="0" borderId="14" xfId="56" applyFont="1" applyFill="1" applyBorder="1" applyAlignment="1">
      <alignment vertical="center" wrapText="1"/>
      <protection/>
    </xf>
    <xf numFmtId="0" fontId="9" fillId="33" borderId="10" xfId="48" applyFont="1" applyFill="1" applyBorder="1" applyAlignment="1">
      <alignment vertical="center" wrapText="1"/>
      <protection/>
    </xf>
    <xf numFmtId="0" fontId="9" fillId="0" borderId="17" xfId="48" applyFont="1" applyFill="1" applyBorder="1" applyAlignment="1">
      <alignment vertical="center" wrapText="1"/>
      <protection/>
    </xf>
    <xf numFmtId="0" fontId="9" fillId="0" borderId="13" xfId="48" applyFont="1" applyFill="1" applyBorder="1" applyAlignment="1">
      <alignment vertical="center" wrapText="1"/>
      <protection/>
    </xf>
    <xf numFmtId="0" fontId="9" fillId="0" borderId="14" xfId="48" applyFont="1" applyFill="1" applyBorder="1" applyAlignment="1">
      <alignment vertical="center" wrapText="1"/>
      <protection/>
    </xf>
    <xf numFmtId="0" fontId="9" fillId="0" borderId="10" xfId="54" applyFont="1" applyFill="1" applyBorder="1" applyAlignment="1">
      <alignment horizontal="left" vertical="center" wrapText="1"/>
      <protection/>
    </xf>
    <xf numFmtId="0" fontId="9" fillId="33" borderId="17" xfId="48" applyFont="1" applyFill="1" applyBorder="1" applyAlignment="1">
      <alignment horizontal="left" vertical="center" wrapText="1"/>
      <protection/>
    </xf>
    <xf numFmtId="0" fontId="9" fillId="33" borderId="13" xfId="48" applyFont="1" applyFill="1" applyBorder="1" applyAlignment="1">
      <alignment horizontal="left" vertical="center" wrapText="1"/>
      <protection/>
    </xf>
    <xf numFmtId="0" fontId="9" fillId="33" borderId="14" xfId="48" applyFont="1" applyFill="1" applyBorder="1" applyAlignment="1">
      <alignment horizontal="left" vertical="center" wrapText="1"/>
      <protection/>
    </xf>
    <xf numFmtId="0" fontId="9" fillId="33" borderId="10" xfId="48" applyFont="1" applyFill="1" applyBorder="1" applyAlignment="1">
      <alignment horizontal="left" vertical="center" wrapText="1"/>
      <protection/>
    </xf>
    <xf numFmtId="0" fontId="9" fillId="0" borderId="17" xfId="54" applyFont="1" applyFill="1" applyBorder="1" applyAlignment="1">
      <alignment vertical="center" wrapText="1"/>
      <protection/>
    </xf>
    <xf numFmtId="0" fontId="9" fillId="0" borderId="13" xfId="54" applyFont="1" applyFill="1" applyBorder="1" applyAlignment="1">
      <alignment vertical="center" wrapText="1"/>
      <protection/>
    </xf>
    <xf numFmtId="0" fontId="9" fillId="0" borderId="14" xfId="54" applyFont="1" applyFill="1" applyBorder="1" applyAlignment="1">
      <alignment vertical="center" wrapText="1"/>
      <protection/>
    </xf>
    <xf numFmtId="4" fontId="2" fillId="0" borderId="17" xfId="0" applyNumberFormat="1" applyFont="1" applyBorder="1" applyAlignment="1">
      <alignment horizontal="left" vertical="center" wrapText="1"/>
    </xf>
    <xf numFmtId="4" fontId="2" fillId="0" borderId="13" xfId="0" applyNumberFormat="1" applyFont="1" applyBorder="1" applyAlignment="1">
      <alignment horizontal="left" vertical="center" wrapText="1"/>
    </xf>
    <xf numFmtId="4" fontId="2" fillId="0" borderId="14" xfId="0" applyNumberFormat="1" applyFont="1" applyBorder="1" applyAlignment="1">
      <alignment horizontal="left" vertical="center" wrapText="1"/>
    </xf>
    <xf numFmtId="4" fontId="2" fillId="0" borderId="17"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4" xfId="0" applyFont="1" applyBorder="1" applyAlignment="1">
      <alignment horizontal="center" wrapText="1"/>
    </xf>
    <xf numFmtId="4" fontId="2" fillId="0" borderId="17"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0" fontId="9" fillId="0" borderId="17" xfId="56" applyFont="1" applyFill="1" applyBorder="1" applyAlignment="1">
      <alignment horizontal="left" vertical="center" wrapText="1"/>
      <protection/>
    </xf>
    <xf numFmtId="0" fontId="9" fillId="0" borderId="13" xfId="56" applyFont="1" applyFill="1" applyBorder="1" applyAlignment="1">
      <alignment horizontal="left" vertical="center" wrapText="1"/>
      <protection/>
    </xf>
    <xf numFmtId="0" fontId="9" fillId="0" borderId="14" xfId="56" applyFont="1" applyFill="1" applyBorder="1" applyAlignment="1">
      <alignment horizontal="left" vertical="center" wrapText="1"/>
      <protection/>
    </xf>
    <xf numFmtId="0" fontId="2" fillId="33" borderId="10" xfId="0" applyFont="1" applyFill="1" applyBorder="1" applyAlignment="1">
      <alignment horizontal="left" vertical="center" wrapText="1"/>
    </xf>
    <xf numFmtId="0" fontId="2" fillId="33" borderId="10" xfId="0" applyFont="1" applyFill="1" applyBorder="1" applyAlignment="1">
      <alignment vertical="center" wrapText="1"/>
    </xf>
    <xf numFmtId="0" fontId="4" fillId="33" borderId="10" xfId="0" applyFont="1" applyFill="1" applyBorder="1" applyAlignment="1">
      <alignment vertical="center" wrapText="1"/>
    </xf>
    <xf numFmtId="0" fontId="9" fillId="0" borderId="10" xfId="0" applyFont="1" applyBorder="1" applyAlignment="1">
      <alignment vertical="center" wrapText="1"/>
    </xf>
    <xf numFmtId="0" fontId="4" fillId="33" borderId="10" xfId="0" applyFont="1" applyFill="1" applyBorder="1" applyAlignment="1">
      <alignment horizontal="left" vertical="center" wrapText="1"/>
    </xf>
    <xf numFmtId="0" fontId="4" fillId="0" borderId="10" xfId="49" applyFont="1" applyFill="1" applyBorder="1" applyAlignment="1">
      <alignment vertical="center" wrapText="1"/>
      <protection/>
    </xf>
    <xf numFmtId="0" fontId="9" fillId="0" borderId="10" xfId="48" applyFont="1" applyFill="1" applyBorder="1" applyAlignment="1">
      <alignment vertical="center" wrapText="1"/>
      <protection/>
    </xf>
    <xf numFmtId="0" fontId="9" fillId="0" borderId="10" xfId="56" applyFont="1" applyFill="1" applyBorder="1" applyAlignment="1">
      <alignment vertical="center" wrapText="1"/>
      <protection/>
    </xf>
    <xf numFmtId="0" fontId="9" fillId="0" borderId="10" xfId="48" applyFont="1" applyFill="1" applyBorder="1" applyAlignment="1">
      <alignment horizontal="left" vertical="center" wrapText="1"/>
      <protection/>
    </xf>
    <xf numFmtId="0" fontId="2" fillId="0" borderId="10" xfId="0" applyFont="1" applyBorder="1" applyAlignment="1">
      <alignment horizontal="left" vertical="center" wrapText="1"/>
    </xf>
    <xf numFmtId="0" fontId="13" fillId="0" borderId="10" xfId="56" applyFont="1" applyFill="1" applyBorder="1" applyAlignment="1">
      <alignment horizontal="left" vertical="center" wrapText="1"/>
      <protection/>
    </xf>
    <xf numFmtId="0" fontId="17" fillId="0" borderId="10" xfId="0" applyFont="1" applyBorder="1" applyAlignment="1">
      <alignment horizontal="center"/>
    </xf>
    <xf numFmtId="0" fontId="2" fillId="0" borderId="13" xfId="0" applyFont="1" applyBorder="1" applyAlignment="1">
      <alignment horizontal="center" wrapText="1"/>
    </xf>
    <xf numFmtId="4" fontId="4" fillId="0" borderId="10" xfId="0" applyNumberFormat="1" applyFont="1" applyBorder="1" applyAlignment="1">
      <alignment horizontal="center" vertical="center"/>
    </xf>
    <xf numFmtId="4" fontId="17" fillId="0" borderId="10" xfId="0" applyNumberFormat="1" applyFont="1" applyBorder="1" applyAlignment="1">
      <alignment horizontal="center" vertical="center"/>
    </xf>
    <xf numFmtId="0" fontId="9" fillId="33" borderId="10" xfId="0" applyFont="1" applyFill="1" applyBorder="1" applyAlignment="1">
      <alignment horizontal="left" vertical="center" wrapText="1"/>
    </xf>
    <xf numFmtId="0" fontId="13" fillId="33" borderId="10" xfId="58" applyFont="1" applyFill="1" applyBorder="1" applyAlignment="1">
      <alignment vertical="center" wrapText="1"/>
      <protection/>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13" fillId="0" borderId="10" xfId="48" applyFont="1" applyFill="1" applyBorder="1" applyAlignment="1">
      <alignment vertical="center" wrapText="1"/>
      <protection/>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3" fillId="0" borderId="10" xfId="54" applyFont="1" applyFill="1" applyBorder="1" applyAlignment="1">
      <alignment horizontal="left" vertical="center" wrapText="1"/>
      <protection/>
    </xf>
    <xf numFmtId="0" fontId="2" fillId="0" borderId="10" xfId="48" applyFont="1" applyFill="1" applyBorder="1" applyAlignment="1">
      <alignment horizontal="left" vertical="center" wrapText="1"/>
      <protection/>
    </xf>
    <xf numFmtId="0" fontId="9" fillId="0" borderId="10" xfId="56" applyFont="1" applyFill="1" applyBorder="1" applyAlignment="1">
      <alignment horizontal="left" vertical="center" wrapText="1"/>
      <protection/>
    </xf>
    <xf numFmtId="0" fontId="9" fillId="0" borderId="10" xfId="57" applyFont="1" applyBorder="1" applyAlignment="1">
      <alignment horizontal="left" vertical="center" wrapText="1"/>
      <protection/>
    </xf>
    <xf numFmtId="2" fontId="2" fillId="0" borderId="10" xfId="0" applyNumberFormat="1" applyFont="1" applyBorder="1" applyAlignment="1">
      <alignment horizontal="center" vertical="center"/>
    </xf>
    <xf numFmtId="0" fontId="9" fillId="0" borderId="10" xfId="54" applyFont="1" applyFill="1" applyBorder="1" applyAlignment="1">
      <alignment vertical="center" wrapText="1"/>
      <protection/>
    </xf>
    <xf numFmtId="0" fontId="0" fillId="0" borderId="17" xfId="0" applyBorder="1" applyAlignment="1">
      <alignment horizontal="center"/>
    </xf>
    <xf numFmtId="0" fontId="0" fillId="0" borderId="14" xfId="0" applyBorder="1" applyAlignment="1">
      <alignment horizontal="center"/>
    </xf>
    <xf numFmtId="2" fontId="2" fillId="0" borderId="17" xfId="0" applyNumberFormat="1" applyFont="1" applyBorder="1" applyAlignment="1">
      <alignment horizontal="center" vertical="center"/>
    </xf>
    <xf numFmtId="2" fontId="2" fillId="0" borderId="14" xfId="0" applyNumberFormat="1" applyFont="1" applyBorder="1" applyAlignment="1">
      <alignment horizontal="center" vertical="center"/>
    </xf>
    <xf numFmtId="0" fontId="4" fillId="0" borderId="17"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13" fillId="0" borderId="17" xfId="57" applyFont="1" applyBorder="1" applyAlignment="1">
      <alignment vertical="center" wrapText="1"/>
      <protection/>
    </xf>
    <xf numFmtId="0" fontId="13" fillId="0" borderId="13" xfId="57" applyFont="1" applyBorder="1" applyAlignment="1">
      <alignment vertical="center" wrapText="1"/>
      <protection/>
    </xf>
    <xf numFmtId="0" fontId="13" fillId="0" borderId="14" xfId="57" applyFont="1" applyBorder="1" applyAlignment="1">
      <alignment vertical="center" wrapText="1"/>
      <protection/>
    </xf>
    <xf numFmtId="0" fontId="9" fillId="0" borderId="10" xfId="0" applyFont="1" applyBorder="1" applyAlignment="1">
      <alignment horizontal="center" vertical="center" wrapText="1"/>
    </xf>
    <xf numFmtId="0" fontId="13" fillId="0" borderId="10" xfId="0" applyFont="1" applyBorder="1" applyAlignment="1">
      <alignment horizontal="left" vertical="center" wrapText="1"/>
    </xf>
    <xf numFmtId="0" fontId="13" fillId="0" borderId="10" xfId="0" applyFont="1" applyBorder="1" applyAlignment="1">
      <alignment vertical="center" wrapText="1"/>
    </xf>
    <xf numFmtId="0" fontId="9" fillId="0" borderId="10" xfId="0" applyFont="1" applyBorder="1" applyAlignment="1">
      <alignment horizontal="left" vertical="center" wrapText="1"/>
    </xf>
    <xf numFmtId="0" fontId="13" fillId="0" borderId="17" xfId="57" applyFont="1" applyBorder="1" applyAlignment="1">
      <alignment horizontal="left" vertical="center" wrapText="1"/>
      <protection/>
    </xf>
    <xf numFmtId="0" fontId="13" fillId="0" borderId="13" xfId="57" applyFont="1" applyBorder="1" applyAlignment="1">
      <alignment horizontal="left" vertical="center" wrapText="1"/>
      <protection/>
    </xf>
    <xf numFmtId="0" fontId="13" fillId="0" borderId="14" xfId="57" applyFont="1" applyBorder="1" applyAlignment="1">
      <alignment horizontal="left" vertical="center" wrapText="1"/>
      <protection/>
    </xf>
    <xf numFmtId="0" fontId="4" fillId="0" borderId="17"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9" fillId="0" borderId="17"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2" fontId="2" fillId="0" borderId="17" xfId="0" applyNumberFormat="1" applyFont="1" applyBorder="1" applyAlignment="1">
      <alignment horizontal="center" vertical="center"/>
    </xf>
    <xf numFmtId="2" fontId="2" fillId="0" borderId="14" xfId="0" applyNumberFormat="1" applyFont="1" applyBorder="1" applyAlignment="1">
      <alignment horizontal="center" vertical="center"/>
    </xf>
    <xf numFmtId="0" fontId="4" fillId="0" borderId="17"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2"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0" fillId="0" borderId="10" xfId="48" applyFont="1" applyFill="1" applyBorder="1" applyAlignment="1">
      <alignment horizontal="left" vertical="center" wrapText="1"/>
      <protection/>
    </xf>
    <xf numFmtId="0" fontId="19" fillId="0" borderId="10" xfId="48" applyFont="1" applyFill="1" applyBorder="1" applyAlignment="1">
      <alignment vertical="center" wrapText="1"/>
      <protection/>
    </xf>
    <xf numFmtId="0" fontId="20" fillId="0" borderId="10" xfId="48" applyFont="1" applyFill="1" applyBorder="1" applyAlignment="1">
      <alignment vertical="center" wrapText="1"/>
      <protection/>
    </xf>
    <xf numFmtId="0" fontId="19" fillId="0" borderId="10" xfId="54" applyFont="1" applyFill="1" applyBorder="1" applyAlignment="1">
      <alignment horizontal="left" vertical="center" wrapText="1"/>
      <protection/>
    </xf>
    <xf numFmtId="0" fontId="22" fillId="0" borderId="10" xfId="49" applyFont="1" applyFill="1" applyBorder="1" applyAlignment="1">
      <alignment vertical="center" wrapText="1"/>
      <protection/>
    </xf>
    <xf numFmtId="0" fontId="21" fillId="0" borderId="10" xfId="48" applyFont="1" applyFill="1" applyBorder="1" applyAlignment="1">
      <alignment horizontal="left" vertical="center" wrapText="1"/>
      <protection/>
    </xf>
    <xf numFmtId="0" fontId="21" fillId="33" borderId="10" xfId="0" applyFont="1" applyFill="1" applyBorder="1" applyAlignment="1">
      <alignment vertical="center" wrapText="1"/>
    </xf>
    <xf numFmtId="0" fontId="22" fillId="33" borderId="10" xfId="0" applyFont="1" applyFill="1" applyBorder="1" applyAlignment="1">
      <alignment vertical="center" wrapText="1"/>
    </xf>
    <xf numFmtId="0" fontId="22" fillId="33" borderId="10" xfId="0" applyFont="1" applyFill="1" applyBorder="1" applyAlignment="1">
      <alignment horizontal="left" vertical="center" wrapText="1"/>
    </xf>
    <xf numFmtId="0" fontId="21" fillId="33" borderId="10" xfId="0" applyFont="1" applyFill="1" applyBorder="1" applyAlignment="1">
      <alignment horizontal="left" vertical="center" wrapText="1"/>
    </xf>
    <xf numFmtId="0" fontId="19" fillId="33" borderId="10" xfId="58" applyFont="1" applyFill="1" applyBorder="1" applyAlignment="1">
      <alignment vertical="center" wrapText="1"/>
      <protection/>
    </xf>
    <xf numFmtId="0" fontId="20" fillId="0" borderId="10" xfId="0" applyFont="1" applyBorder="1" applyAlignment="1">
      <alignment vertical="center" wrapText="1"/>
    </xf>
    <xf numFmtId="0" fontId="20" fillId="33" borderId="17" xfId="48" applyFont="1" applyFill="1" applyBorder="1" applyAlignment="1">
      <alignment vertical="center" wrapText="1"/>
      <protection/>
    </xf>
    <xf numFmtId="0" fontId="20" fillId="33" borderId="13" xfId="48" applyFont="1" applyFill="1" applyBorder="1" applyAlignment="1">
      <alignment vertical="center" wrapText="1"/>
      <protection/>
    </xf>
    <xf numFmtId="0" fontId="20" fillId="33" borderId="14" xfId="48" applyFont="1" applyFill="1" applyBorder="1" applyAlignment="1">
      <alignment vertical="center" wrapText="1"/>
      <protection/>
    </xf>
    <xf numFmtId="0" fontId="20" fillId="0" borderId="10" xfId="57" applyFont="1" applyBorder="1" applyAlignment="1">
      <alignment vertical="center" wrapText="1"/>
      <protection/>
    </xf>
    <xf numFmtId="0" fontId="20" fillId="33" borderId="10" xfId="48" applyFont="1" applyFill="1" applyBorder="1" applyAlignment="1">
      <alignment vertical="center" wrapText="1"/>
      <protection/>
    </xf>
    <xf numFmtId="0" fontId="20" fillId="0" borderId="17" xfId="56" applyFont="1" applyFill="1" applyBorder="1" applyAlignment="1">
      <alignment vertical="center" wrapText="1"/>
      <protection/>
    </xf>
    <xf numFmtId="0" fontId="20" fillId="0" borderId="13" xfId="56" applyFont="1" applyFill="1" applyBorder="1" applyAlignment="1">
      <alignment vertical="center" wrapText="1"/>
      <protection/>
    </xf>
    <xf numFmtId="0" fontId="20" fillId="0" borderId="14" xfId="56" applyFont="1" applyFill="1" applyBorder="1" applyAlignment="1">
      <alignment vertical="center" wrapText="1"/>
      <protection/>
    </xf>
    <xf numFmtId="0" fontId="20" fillId="33" borderId="17" xfId="0" applyFont="1" applyFill="1" applyBorder="1" applyAlignment="1">
      <alignment vertical="center" wrapText="1"/>
    </xf>
    <xf numFmtId="0" fontId="20" fillId="33" borderId="13" xfId="0" applyFont="1" applyFill="1" applyBorder="1" applyAlignment="1">
      <alignment vertical="center" wrapText="1"/>
    </xf>
    <xf numFmtId="0" fontId="20" fillId="33" borderId="14" xfId="0" applyFont="1" applyFill="1" applyBorder="1" applyAlignment="1">
      <alignment vertical="center" wrapText="1"/>
    </xf>
    <xf numFmtId="0" fontId="20" fillId="0" borderId="10" xfId="56" applyFont="1" applyFill="1" applyBorder="1" applyAlignment="1">
      <alignment horizontal="left" vertical="center" wrapText="1"/>
      <protection/>
    </xf>
    <xf numFmtId="0" fontId="20" fillId="33" borderId="10" xfId="0" applyFont="1" applyFill="1" applyBorder="1" applyAlignment="1">
      <alignment horizontal="left" vertical="center" wrapText="1"/>
    </xf>
    <xf numFmtId="0" fontId="20" fillId="0" borderId="10" xfId="57" applyFont="1" applyBorder="1" applyAlignment="1">
      <alignment horizontal="left" vertical="center" wrapText="1"/>
      <protection/>
    </xf>
    <xf numFmtId="0" fontId="19" fillId="0" borderId="10" xfId="56" applyFont="1" applyFill="1" applyBorder="1" applyAlignment="1">
      <alignment horizontal="left" vertical="center" wrapText="1"/>
      <protection/>
    </xf>
    <xf numFmtId="0" fontId="20" fillId="0" borderId="10" xfId="56" applyFont="1" applyFill="1" applyBorder="1" applyAlignment="1">
      <alignment vertical="center" wrapText="1"/>
      <protection/>
    </xf>
    <xf numFmtId="0" fontId="20" fillId="33" borderId="17" xfId="48" applyFont="1" applyFill="1" applyBorder="1" applyAlignment="1">
      <alignment horizontal="left" vertical="center" wrapText="1"/>
      <protection/>
    </xf>
    <xf numFmtId="0" fontId="20" fillId="33" borderId="13" xfId="48" applyFont="1" applyFill="1" applyBorder="1" applyAlignment="1">
      <alignment horizontal="left" vertical="center" wrapText="1"/>
      <protection/>
    </xf>
    <xf numFmtId="0" fontId="20" fillId="33" borderId="14" xfId="48" applyFont="1" applyFill="1" applyBorder="1" applyAlignment="1">
      <alignment horizontal="left" vertical="center" wrapText="1"/>
      <protection/>
    </xf>
    <xf numFmtId="0" fontId="20" fillId="33" borderId="10" xfId="48" applyFont="1" applyFill="1" applyBorder="1" applyAlignment="1">
      <alignment horizontal="left" vertical="center" wrapText="1"/>
      <protection/>
    </xf>
    <xf numFmtId="0" fontId="20" fillId="0" borderId="10" xfId="54" applyFont="1" applyFill="1" applyBorder="1" applyAlignment="1">
      <alignment horizontal="left" vertical="center" wrapText="1"/>
      <protection/>
    </xf>
    <xf numFmtId="0" fontId="20" fillId="0" borderId="17" xfId="54" applyFont="1" applyFill="1" applyBorder="1" applyAlignment="1">
      <alignment vertical="center" wrapText="1"/>
      <protection/>
    </xf>
    <xf numFmtId="0" fontId="20" fillId="0" borderId="13" xfId="54" applyFont="1" applyFill="1" applyBorder="1" applyAlignment="1">
      <alignment vertical="center" wrapText="1"/>
      <protection/>
    </xf>
    <xf numFmtId="0" fontId="20" fillId="0" borderId="14" xfId="54" applyFont="1" applyFill="1" applyBorder="1" applyAlignment="1">
      <alignment vertical="center" wrapText="1"/>
      <protection/>
    </xf>
    <xf numFmtId="0" fontId="20" fillId="0" borderId="17" xfId="48" applyFont="1" applyFill="1" applyBorder="1" applyAlignment="1">
      <alignment vertical="center" wrapText="1"/>
      <protection/>
    </xf>
    <xf numFmtId="0" fontId="20" fillId="0" borderId="13" xfId="48" applyFont="1" applyFill="1" applyBorder="1" applyAlignment="1">
      <alignment vertical="center" wrapText="1"/>
      <protection/>
    </xf>
    <xf numFmtId="0" fontId="20" fillId="0" borderId="14" xfId="48" applyFont="1" applyFill="1" applyBorder="1" applyAlignment="1">
      <alignment vertical="center" wrapText="1"/>
      <protection/>
    </xf>
    <xf numFmtId="4" fontId="21" fillId="0" borderId="17" xfId="0" applyNumberFormat="1" applyFont="1" applyBorder="1" applyAlignment="1">
      <alignment horizontal="left" vertical="center" wrapText="1"/>
    </xf>
    <xf numFmtId="4" fontId="21" fillId="0" borderId="13" xfId="0" applyNumberFormat="1" applyFont="1" applyBorder="1" applyAlignment="1">
      <alignment horizontal="left" vertical="center" wrapText="1"/>
    </xf>
    <xf numFmtId="4" fontId="21" fillId="0" borderId="14" xfId="0" applyNumberFormat="1" applyFont="1" applyBorder="1" applyAlignment="1">
      <alignment horizontal="left" vertical="center" wrapText="1"/>
    </xf>
    <xf numFmtId="0" fontId="0" fillId="0" borderId="17" xfId="0" applyBorder="1" applyAlignment="1">
      <alignment horizontal="center" vertical="center"/>
    </xf>
    <xf numFmtId="0" fontId="0" fillId="0" borderId="14" xfId="0" applyBorder="1" applyAlignment="1">
      <alignment horizontal="center" vertical="center"/>
    </xf>
    <xf numFmtId="0" fontId="2" fillId="0" borderId="10" xfId="0" applyFont="1" applyBorder="1" applyAlignment="1">
      <alignment horizontal="center"/>
    </xf>
    <xf numFmtId="0" fontId="0" fillId="0" borderId="10" xfId="0" applyBorder="1" applyAlignment="1">
      <alignment horizontal="center" vertical="center"/>
    </xf>
    <xf numFmtId="0" fontId="2" fillId="0" borderId="0" xfId="0" applyFont="1" applyAlignment="1">
      <alignment vertical="center" wrapText="1"/>
    </xf>
    <xf numFmtId="0" fontId="0" fillId="0" borderId="16" xfId="0" applyBorder="1" applyAlignment="1">
      <alignment horizontal="center" vertical="center"/>
    </xf>
    <xf numFmtId="0" fontId="4" fillId="0" borderId="18" xfId="0" applyFont="1" applyBorder="1" applyAlignment="1">
      <alignment horizontal="center" wrapText="1"/>
    </xf>
    <xf numFmtId="0" fontId="2" fillId="0" borderId="18" xfId="0" applyFont="1" applyBorder="1" applyAlignment="1">
      <alignment horizontal="left" vertical="center" wrapText="1"/>
    </xf>
    <xf numFmtId="0" fontId="4" fillId="0" borderId="0" xfId="0" applyFont="1" applyAlignment="1">
      <alignment wrapText="1"/>
    </xf>
    <xf numFmtId="0" fontId="4" fillId="0" borderId="0" xfId="0" applyFont="1" applyAlignment="1">
      <alignment horizontal="left" wrapText="1"/>
    </xf>
    <xf numFmtId="0" fontId="4" fillId="0" borderId="0" xfId="0" applyFont="1" applyAlignment="1">
      <alignment horizontal="center" wrapText="1"/>
    </xf>
    <xf numFmtId="0" fontId="4" fillId="0" borderId="0" xfId="0" applyFont="1" applyAlignment="1">
      <alignment horizontal="center" vertical="center" wrapText="1"/>
    </xf>
    <xf numFmtId="0" fontId="0" fillId="0" borderId="0" xfId="0" applyAlignment="1">
      <alignment horizontal="left"/>
    </xf>
    <xf numFmtId="0" fontId="2" fillId="0" borderId="10" xfId="0" applyFont="1" applyFill="1" applyBorder="1" applyAlignment="1">
      <alignment horizontal="center" vertical="center" wrapText="1"/>
    </xf>
    <xf numFmtId="0" fontId="5" fillId="0" borderId="0" xfId="0" applyFont="1" applyAlignment="1">
      <alignment horizontal="center" vertical="top" wrapText="1"/>
    </xf>
    <xf numFmtId="0" fontId="5" fillId="0" borderId="0" xfId="0" applyFont="1" applyAlignment="1">
      <alignment horizontal="center" vertical="top"/>
    </xf>
    <xf numFmtId="0" fontId="18" fillId="0" borderId="18" xfId="0" applyFont="1" applyBorder="1" applyAlignment="1">
      <alignment horizontal="center" wrapText="1"/>
    </xf>
    <xf numFmtId="49" fontId="4" fillId="0" borderId="0" xfId="0" applyNumberFormat="1" applyFont="1" applyAlignment="1">
      <alignment horizontal="center" wrapText="1"/>
    </xf>
    <xf numFmtId="3" fontId="2" fillId="0" borderId="10" xfId="0" applyNumberFormat="1" applyFont="1" applyBorder="1" applyAlignment="1">
      <alignment horizontal="center" vertical="center"/>
    </xf>
    <xf numFmtId="3"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xf>
    <xf numFmtId="10" fontId="2" fillId="0" borderId="10" xfId="0" applyNumberFormat="1" applyFont="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 21" xfId="48"/>
    <cellStyle name="Звичайний 27 3 2" xfId="49"/>
    <cellStyle name="Итог" xfId="50"/>
    <cellStyle name="Контрольная ячейка" xfId="51"/>
    <cellStyle name="Название" xfId="52"/>
    <cellStyle name="Нейтральный" xfId="53"/>
    <cellStyle name="Обычный 3" xfId="54"/>
    <cellStyle name="Обычный 4 3" xfId="55"/>
    <cellStyle name="Обычный_КАПІТАЛЬНІ  ВКЛАДЕННЯ 2015" xfId="56"/>
    <cellStyle name="Обычный_Паспорт_Звіт 2012 остання сесія 2" xfId="57"/>
    <cellStyle name="Обычный_Табл 2 Перелік капітальних вкладень на 2015 рік"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L69"/>
  <sheetViews>
    <sheetView view="pageBreakPreview" zoomScaleSheetLayoutView="100" zoomScalePageLayoutView="0" workbookViewId="0" topLeftCell="A43">
      <selection activeCell="G51" sqref="G51"/>
    </sheetView>
  </sheetViews>
  <sheetFormatPr defaultColWidth="9.140625" defaultRowHeight="15"/>
  <cols>
    <col min="1" max="1" width="17.28125" style="0" customWidth="1"/>
    <col min="2" max="2" width="20.7109375" style="0" customWidth="1"/>
    <col min="3" max="3" width="18.57421875" style="0" customWidth="1"/>
    <col min="4" max="4" width="45.57421875" style="0" customWidth="1"/>
    <col min="5" max="9" width="17.7109375" style="0" customWidth="1"/>
    <col min="10" max="10" width="9.7109375" style="0" customWidth="1"/>
    <col min="12" max="12" width="13.57421875" style="0" bestFit="1" customWidth="1"/>
  </cols>
  <sheetData>
    <row r="1" spans="2:9" ht="15.75" customHeight="1">
      <c r="B1" s="6"/>
      <c r="C1" s="6"/>
      <c r="D1" s="6"/>
      <c r="E1" s="6"/>
      <c r="F1" s="6"/>
      <c r="G1" s="122" t="s">
        <v>0</v>
      </c>
      <c r="H1" s="122"/>
      <c r="I1" s="122"/>
    </row>
    <row r="2" spans="2:9" ht="15.75" customHeight="1">
      <c r="B2" s="6"/>
      <c r="C2" s="6"/>
      <c r="D2" s="6"/>
      <c r="E2" s="6"/>
      <c r="F2" s="6"/>
      <c r="G2" s="122" t="s">
        <v>1</v>
      </c>
      <c r="H2" s="122"/>
      <c r="I2" s="122"/>
    </row>
    <row r="3" spans="2:9" ht="15.75" customHeight="1">
      <c r="B3" s="6"/>
      <c r="C3" s="6"/>
      <c r="D3" s="6"/>
      <c r="E3" s="6"/>
      <c r="F3" s="6"/>
      <c r="G3" s="122" t="s">
        <v>2</v>
      </c>
      <c r="H3" s="122"/>
      <c r="I3" s="122"/>
    </row>
    <row r="4" spans="1:9" ht="15.75">
      <c r="A4" s="1"/>
      <c r="B4" s="6"/>
      <c r="C4" s="6"/>
      <c r="D4" s="6"/>
      <c r="E4" s="6"/>
      <c r="F4" s="6"/>
      <c r="G4" s="122" t="s">
        <v>10</v>
      </c>
      <c r="H4" s="122"/>
      <c r="I4" s="122"/>
    </row>
    <row r="5" spans="1:9" ht="15.75">
      <c r="A5" s="6"/>
      <c r="B5" s="6"/>
      <c r="C5" s="6"/>
      <c r="D5" s="6"/>
      <c r="E5" s="6"/>
      <c r="F5" s="6"/>
      <c r="G5" s="122" t="s">
        <v>125</v>
      </c>
      <c r="H5" s="122"/>
      <c r="I5" s="122"/>
    </row>
    <row r="6" spans="1:9" ht="15.75">
      <c r="A6" s="6"/>
      <c r="B6" s="6"/>
      <c r="C6" s="6"/>
      <c r="D6" s="6"/>
      <c r="E6" s="6"/>
      <c r="F6" s="6"/>
      <c r="G6" s="6"/>
      <c r="H6" s="6"/>
      <c r="I6" s="6"/>
    </row>
    <row r="7" spans="1:9" ht="18.75">
      <c r="A7" s="129" t="s">
        <v>124</v>
      </c>
      <c r="B7" s="129"/>
      <c r="C7" s="129"/>
      <c r="D7" s="129"/>
      <c r="E7" s="129"/>
      <c r="F7" s="129"/>
      <c r="G7" s="129"/>
      <c r="H7" s="129"/>
      <c r="I7" s="129"/>
    </row>
    <row r="8" spans="1:9" ht="15.75">
      <c r="A8" s="6"/>
      <c r="B8" s="6"/>
      <c r="C8" s="6"/>
      <c r="D8" s="6"/>
      <c r="E8" s="6"/>
      <c r="F8" s="6"/>
      <c r="G8" s="6"/>
      <c r="H8" s="6"/>
      <c r="I8" s="6"/>
    </row>
    <row r="9" spans="1:9" ht="9.75" customHeight="1">
      <c r="A9" s="6"/>
      <c r="B9" s="6"/>
      <c r="C9" s="6"/>
      <c r="D9" s="6"/>
      <c r="E9" s="6"/>
      <c r="F9" s="6"/>
      <c r="G9" s="6"/>
      <c r="H9" s="6"/>
      <c r="I9" s="6"/>
    </row>
    <row r="10" spans="1:9" ht="25.5" customHeight="1">
      <c r="A10" s="130" t="s">
        <v>196</v>
      </c>
      <c r="B10" s="130"/>
      <c r="C10" s="130"/>
      <c r="D10" s="130"/>
      <c r="E10" s="130"/>
      <c r="F10" s="128" t="s">
        <v>197</v>
      </c>
      <c r="G10" s="128"/>
      <c r="H10" s="60" t="s">
        <v>138</v>
      </c>
      <c r="I10" s="36">
        <v>22201100000</v>
      </c>
    </row>
    <row r="11" spans="1:9" ht="48.75" customHeight="1">
      <c r="A11" s="131" t="s">
        <v>20</v>
      </c>
      <c r="B11" s="131"/>
      <c r="C11" s="131"/>
      <c r="D11" s="131"/>
      <c r="E11" s="131"/>
      <c r="F11" s="133" t="s">
        <v>128</v>
      </c>
      <c r="G11" s="133"/>
      <c r="H11" s="32" t="s">
        <v>126</v>
      </c>
      <c r="I11" s="32" t="s">
        <v>127</v>
      </c>
    </row>
    <row r="12" spans="1:9" ht="15.75" customHeight="1">
      <c r="A12" s="6"/>
      <c r="B12" s="6"/>
      <c r="C12" s="6"/>
      <c r="D12" s="6"/>
      <c r="E12" s="6"/>
      <c r="F12" s="10"/>
      <c r="G12" s="10"/>
      <c r="H12" s="10"/>
      <c r="I12" s="10"/>
    </row>
    <row r="13" spans="1:9" ht="15.75">
      <c r="A13" s="132" t="s">
        <v>14</v>
      </c>
      <c r="B13" s="132"/>
      <c r="C13" s="132"/>
      <c r="D13" s="132"/>
      <c r="E13" s="132"/>
      <c r="F13" s="132"/>
      <c r="G13" s="132"/>
      <c r="H13" s="132"/>
      <c r="I13" s="132"/>
    </row>
    <row r="14" spans="1:9" ht="15.75" customHeight="1">
      <c r="A14" s="6"/>
      <c r="B14" s="6"/>
      <c r="C14" s="6"/>
      <c r="D14" s="6"/>
      <c r="E14" s="6"/>
      <c r="F14" s="6"/>
      <c r="G14" s="6"/>
      <c r="H14" s="6"/>
      <c r="I14" s="6"/>
    </row>
    <row r="15" spans="1:9" ht="33.75" customHeight="1">
      <c r="A15" s="122" t="s">
        <v>198</v>
      </c>
      <c r="B15" s="122"/>
      <c r="C15" s="122"/>
      <c r="D15" s="122"/>
      <c r="E15" s="122"/>
      <c r="F15" s="122"/>
      <c r="G15" s="122"/>
      <c r="H15" s="122"/>
      <c r="I15" s="122"/>
    </row>
    <row r="16" spans="1:9" ht="15.75">
      <c r="A16" s="6"/>
      <c r="B16" s="6"/>
      <c r="C16" s="6"/>
      <c r="D16" s="6"/>
      <c r="E16" s="6"/>
      <c r="F16" s="6"/>
      <c r="G16" s="6"/>
      <c r="H16" s="6"/>
      <c r="I16" s="6"/>
    </row>
    <row r="17" spans="1:9" ht="15.75">
      <c r="A17" s="6"/>
      <c r="B17" s="6"/>
      <c r="C17" s="6"/>
      <c r="D17" s="6"/>
      <c r="E17" s="6"/>
      <c r="F17" s="6"/>
      <c r="G17" s="6"/>
      <c r="H17" s="6"/>
      <c r="I17" s="6"/>
    </row>
    <row r="18" spans="1:10" ht="15.75">
      <c r="A18" s="134" t="s">
        <v>225</v>
      </c>
      <c r="B18" s="134"/>
      <c r="C18" s="134"/>
      <c r="D18" s="134"/>
      <c r="E18" s="134"/>
      <c r="F18" s="134"/>
      <c r="G18" s="134"/>
      <c r="H18" s="134"/>
      <c r="I18" s="134"/>
      <c r="J18" s="134"/>
    </row>
    <row r="19" spans="2:9" ht="15.75">
      <c r="B19" s="6"/>
      <c r="C19" s="6"/>
      <c r="D19" s="6"/>
      <c r="E19" s="6"/>
      <c r="F19" s="6"/>
      <c r="G19" s="6"/>
      <c r="H19" s="6"/>
      <c r="I19" s="37" t="s">
        <v>19</v>
      </c>
    </row>
    <row r="20" spans="1:10" ht="31.5" customHeight="1">
      <c r="A20" s="123" t="s">
        <v>129</v>
      </c>
      <c r="B20" s="123" t="s">
        <v>199</v>
      </c>
      <c r="C20" s="123" t="s">
        <v>15</v>
      </c>
      <c r="D20" s="123" t="s">
        <v>131</v>
      </c>
      <c r="E20" s="123" t="s">
        <v>96</v>
      </c>
      <c r="F20" s="123" t="s">
        <v>97</v>
      </c>
      <c r="G20" s="123" t="s">
        <v>98</v>
      </c>
      <c r="H20" s="123" t="s">
        <v>17</v>
      </c>
      <c r="I20" s="123" t="s">
        <v>99</v>
      </c>
      <c r="J20" s="135"/>
    </row>
    <row r="21" spans="1:10" ht="81.75" customHeight="1">
      <c r="A21" s="123"/>
      <c r="B21" s="123"/>
      <c r="C21" s="123"/>
      <c r="D21" s="123"/>
      <c r="E21" s="123"/>
      <c r="F21" s="123"/>
      <c r="G21" s="123"/>
      <c r="H21" s="123"/>
      <c r="I21" s="123"/>
      <c r="J21" s="135"/>
    </row>
    <row r="22" spans="1:10" ht="15.75">
      <c r="A22" s="13">
        <v>1</v>
      </c>
      <c r="B22" s="13">
        <v>2</v>
      </c>
      <c r="C22" s="13">
        <v>3</v>
      </c>
      <c r="D22" s="13">
        <v>4</v>
      </c>
      <c r="E22" s="13">
        <v>5</v>
      </c>
      <c r="F22" s="13">
        <v>6</v>
      </c>
      <c r="G22" s="13">
        <v>7</v>
      </c>
      <c r="H22" s="13">
        <v>8</v>
      </c>
      <c r="I22" s="13">
        <v>9</v>
      </c>
      <c r="J22" s="19"/>
    </row>
    <row r="23" spans="1:10" ht="53.25" customHeight="1">
      <c r="A23" s="13">
        <v>1210160</v>
      </c>
      <c r="B23" s="13">
        <v>1210160</v>
      </c>
      <c r="C23" s="61" t="s">
        <v>222</v>
      </c>
      <c r="D23" s="13" t="s">
        <v>221</v>
      </c>
      <c r="E23" s="47">
        <v>8105554.82</v>
      </c>
      <c r="F23" s="47">
        <v>9671200</v>
      </c>
      <c r="G23" s="47">
        <v>11300780</v>
      </c>
      <c r="H23" s="47">
        <v>12204843</v>
      </c>
      <c r="I23" s="47">
        <v>13144622</v>
      </c>
      <c r="J23" s="19"/>
    </row>
    <row r="24" spans="1:10" ht="24.75" customHeight="1">
      <c r="A24" s="13">
        <v>1210180</v>
      </c>
      <c r="B24" s="13">
        <v>1210180</v>
      </c>
      <c r="C24" s="61" t="s">
        <v>224</v>
      </c>
      <c r="D24" s="13" t="s">
        <v>223</v>
      </c>
      <c r="E24" s="47"/>
      <c r="F24" s="47">
        <v>146300</v>
      </c>
      <c r="G24" s="47">
        <v>150000</v>
      </c>
      <c r="H24" s="47">
        <v>162000</v>
      </c>
      <c r="I24" s="47">
        <v>174474</v>
      </c>
      <c r="J24" s="19"/>
    </row>
    <row r="25" spans="1:10" ht="35.25" customHeight="1">
      <c r="A25" s="13">
        <v>1216011</v>
      </c>
      <c r="B25" s="13">
        <v>1216011</v>
      </c>
      <c r="C25" s="61" t="s">
        <v>212</v>
      </c>
      <c r="D25" s="13" t="s">
        <v>200</v>
      </c>
      <c r="E25" s="47">
        <v>3181857.33</v>
      </c>
      <c r="F25" s="47">
        <v>2183600</v>
      </c>
      <c r="G25" s="47">
        <v>3300000</v>
      </c>
      <c r="H25" s="47">
        <v>3564000</v>
      </c>
      <c r="I25" s="47">
        <v>3838428</v>
      </c>
      <c r="J25" s="19"/>
    </row>
    <row r="26" spans="1:10" ht="50.25" customHeight="1">
      <c r="A26" s="13">
        <v>1216012</v>
      </c>
      <c r="B26" s="13">
        <v>1216012</v>
      </c>
      <c r="C26" s="61" t="s">
        <v>213</v>
      </c>
      <c r="D26" s="13" t="s">
        <v>201</v>
      </c>
      <c r="E26" s="47">
        <v>17000000</v>
      </c>
      <c r="F26" s="47">
        <v>29000000</v>
      </c>
      <c r="G26" s="47">
        <v>22000000</v>
      </c>
      <c r="H26" s="47">
        <f>G26*1.08</f>
        <v>23760000</v>
      </c>
      <c r="I26" s="47">
        <f>H26*1.077</f>
        <v>25589520</v>
      </c>
      <c r="J26" s="19"/>
    </row>
    <row r="27" spans="1:10" ht="36.75" customHeight="1">
      <c r="A27" s="13">
        <v>1216013</v>
      </c>
      <c r="B27" s="13">
        <v>1216013</v>
      </c>
      <c r="C27" s="61" t="s">
        <v>213</v>
      </c>
      <c r="D27" s="13" t="s">
        <v>202</v>
      </c>
      <c r="E27" s="47">
        <v>4854477.36</v>
      </c>
      <c r="F27" s="47">
        <v>16553700</v>
      </c>
      <c r="G27" s="47">
        <v>10645480</v>
      </c>
      <c r="H27" s="47">
        <v>11497119</v>
      </c>
      <c r="I27" s="47">
        <v>12382398</v>
      </c>
      <c r="J27" s="19"/>
    </row>
    <row r="28" spans="1:10" ht="39" customHeight="1">
      <c r="A28" s="13">
        <v>1216017</v>
      </c>
      <c r="B28" s="13">
        <v>1216017</v>
      </c>
      <c r="C28" s="61" t="s">
        <v>213</v>
      </c>
      <c r="D28" s="13" t="s">
        <v>204</v>
      </c>
      <c r="E28" s="47">
        <v>53400</v>
      </c>
      <c r="F28" s="47"/>
      <c r="G28" s="47">
        <v>500000</v>
      </c>
      <c r="H28" s="47">
        <f>G28*1.08</f>
        <v>540000</v>
      </c>
      <c r="I28" s="47">
        <f>H28*1.077</f>
        <v>581580</v>
      </c>
      <c r="J28" s="19"/>
    </row>
    <row r="29" spans="1:10" ht="64.5" customHeight="1">
      <c r="A29" s="13">
        <v>1216020</v>
      </c>
      <c r="B29" s="13">
        <v>1216020</v>
      </c>
      <c r="C29" s="61" t="s">
        <v>213</v>
      </c>
      <c r="D29" s="13" t="s">
        <v>205</v>
      </c>
      <c r="E29" s="47">
        <v>9898436.25</v>
      </c>
      <c r="F29" s="47">
        <v>369575</v>
      </c>
      <c r="G29" s="47">
        <v>6600000</v>
      </c>
      <c r="H29" s="47">
        <f>G29*1.08</f>
        <v>7128000.000000001</v>
      </c>
      <c r="I29" s="47">
        <f>H29*1.077</f>
        <v>7676856.000000001</v>
      </c>
      <c r="J29" s="19"/>
    </row>
    <row r="30" spans="1:10" ht="15.75">
      <c r="A30" s="13">
        <v>1216030</v>
      </c>
      <c r="B30" s="13">
        <v>1216030</v>
      </c>
      <c r="C30" s="61" t="s">
        <v>213</v>
      </c>
      <c r="D30" s="13" t="s">
        <v>206</v>
      </c>
      <c r="E30" s="47">
        <v>100729449.52</v>
      </c>
      <c r="F30" s="47">
        <f>125592225</f>
        <v>125592225</v>
      </c>
      <c r="G30" s="47">
        <v>153822246</v>
      </c>
      <c r="H30" s="47">
        <v>166560028</v>
      </c>
      <c r="I30" s="47">
        <f>179385154</f>
        <v>179385154</v>
      </c>
      <c r="J30" s="19"/>
    </row>
    <row r="31" spans="1:10" ht="24" customHeight="1">
      <c r="A31" s="13">
        <v>1217426</v>
      </c>
      <c r="B31" s="13">
        <v>1217426</v>
      </c>
      <c r="C31" s="61" t="s">
        <v>211</v>
      </c>
      <c r="D31" s="13" t="s">
        <v>207</v>
      </c>
      <c r="E31" s="47">
        <v>15350597</v>
      </c>
      <c r="F31" s="47">
        <v>24482535</v>
      </c>
      <c r="G31" s="47"/>
      <c r="H31" s="47"/>
      <c r="I31" s="47"/>
      <c r="J31" s="19"/>
    </row>
    <row r="32" spans="1:10" ht="51.75" customHeight="1">
      <c r="A32" s="13">
        <v>1217461</v>
      </c>
      <c r="B32" s="13">
        <v>1217461</v>
      </c>
      <c r="C32" s="61" t="s">
        <v>214</v>
      </c>
      <c r="D32" s="13" t="s">
        <v>210</v>
      </c>
      <c r="E32" s="47">
        <v>49807032.64</v>
      </c>
      <c r="F32" s="47">
        <v>66101675</v>
      </c>
      <c r="G32" s="47">
        <v>76500000</v>
      </c>
      <c r="H32" s="47">
        <f>G32*1.08</f>
        <v>82620000</v>
      </c>
      <c r="I32" s="47">
        <f>H32*1.077</f>
        <v>88981740</v>
      </c>
      <c r="J32" s="19"/>
    </row>
    <row r="33" spans="1:10" ht="18.75" customHeight="1">
      <c r="A33" s="13">
        <v>1217640</v>
      </c>
      <c r="B33" s="13">
        <v>1217640</v>
      </c>
      <c r="C33" s="61" t="s">
        <v>216</v>
      </c>
      <c r="D33" s="13" t="s">
        <v>215</v>
      </c>
      <c r="E33" s="47">
        <v>926265.87</v>
      </c>
      <c r="F33" s="47">
        <v>550000</v>
      </c>
      <c r="G33" s="47">
        <v>550000</v>
      </c>
      <c r="H33" s="47">
        <f>G33*1.08</f>
        <v>594000</v>
      </c>
      <c r="I33" s="47">
        <f>H33*1.077</f>
        <v>639738</v>
      </c>
      <c r="J33" s="19"/>
    </row>
    <row r="34" spans="1:10" ht="33" customHeight="1">
      <c r="A34" s="13">
        <v>1218110</v>
      </c>
      <c r="B34" s="13">
        <v>1218110</v>
      </c>
      <c r="C34" s="61" t="s">
        <v>219</v>
      </c>
      <c r="D34" s="13" t="s">
        <v>278</v>
      </c>
      <c r="E34" s="47">
        <v>252908.2</v>
      </c>
      <c r="F34" s="47"/>
      <c r="G34" s="47"/>
      <c r="H34" s="47"/>
      <c r="I34" s="47"/>
      <c r="J34" s="19"/>
    </row>
    <row r="35" spans="1:10" ht="21" customHeight="1">
      <c r="A35" s="13">
        <v>1218120</v>
      </c>
      <c r="B35" s="13">
        <v>1218120</v>
      </c>
      <c r="C35" s="61" t="s">
        <v>219</v>
      </c>
      <c r="D35" s="13" t="s">
        <v>220</v>
      </c>
      <c r="E35" s="47">
        <v>1165155.84</v>
      </c>
      <c r="F35" s="47">
        <v>1278010</v>
      </c>
      <c r="G35" s="47">
        <v>1443054</v>
      </c>
      <c r="H35" s="47">
        <v>1558499</v>
      </c>
      <c r="I35" s="47">
        <v>1678504</v>
      </c>
      <c r="J35" s="19"/>
    </row>
    <row r="36" spans="1:12" ht="17.25" customHeight="1">
      <c r="A36" s="13"/>
      <c r="B36" s="13" t="s">
        <v>16</v>
      </c>
      <c r="C36" s="13"/>
      <c r="D36" s="13"/>
      <c r="E36" s="47">
        <f>SUM(E23:E35)</f>
        <v>211325134.83</v>
      </c>
      <c r="F36" s="47">
        <f>SUM(F23:F35)</f>
        <v>275928820</v>
      </c>
      <c r="G36" s="47">
        <f>SUM(G23:G35)</f>
        <v>286811560</v>
      </c>
      <c r="H36" s="47">
        <f>SUM(H23:H35)</f>
        <v>310188489</v>
      </c>
      <c r="I36" s="47">
        <f>SUM(I23:I35)</f>
        <v>334073014</v>
      </c>
      <c r="J36" s="19"/>
      <c r="L36" s="86"/>
    </row>
    <row r="37" spans="1:9" ht="15.75">
      <c r="A37" s="6"/>
      <c r="B37" s="6"/>
      <c r="C37" s="6"/>
      <c r="D37" s="6"/>
      <c r="E37" s="6"/>
      <c r="F37" s="6"/>
      <c r="G37" s="6"/>
      <c r="H37" s="6"/>
      <c r="I37" s="6"/>
    </row>
    <row r="38" spans="1:10" ht="15.75">
      <c r="A38" s="134" t="s">
        <v>226</v>
      </c>
      <c r="B38" s="134"/>
      <c r="C38" s="134"/>
      <c r="D38" s="134"/>
      <c r="E38" s="134"/>
      <c r="F38" s="134"/>
      <c r="G38" s="134"/>
      <c r="H38" s="134"/>
      <c r="I38" s="134"/>
      <c r="J38" s="134"/>
    </row>
    <row r="39" spans="1:10" ht="15.75">
      <c r="A39" s="6"/>
      <c r="B39" s="6"/>
      <c r="C39" s="6"/>
      <c r="D39" s="6"/>
      <c r="E39" s="6"/>
      <c r="F39" s="6"/>
      <c r="G39" s="6"/>
      <c r="H39" s="6"/>
      <c r="I39" s="37" t="s">
        <v>18</v>
      </c>
      <c r="J39" s="69"/>
    </row>
    <row r="40" spans="1:10" ht="15.75" customHeight="1">
      <c r="A40" s="123" t="s">
        <v>129</v>
      </c>
      <c r="B40" s="123" t="s">
        <v>130</v>
      </c>
      <c r="C40" s="123" t="s">
        <v>15</v>
      </c>
      <c r="D40" s="123" t="s">
        <v>131</v>
      </c>
      <c r="E40" s="123" t="s">
        <v>96</v>
      </c>
      <c r="F40" s="123" t="s">
        <v>97</v>
      </c>
      <c r="G40" s="123" t="s">
        <v>98</v>
      </c>
      <c r="H40" s="123" t="s">
        <v>17</v>
      </c>
      <c r="I40" s="123" t="s">
        <v>99</v>
      </c>
      <c r="J40" s="135"/>
    </row>
    <row r="41" spans="1:10" ht="87.75" customHeight="1">
      <c r="A41" s="123"/>
      <c r="B41" s="123"/>
      <c r="C41" s="123"/>
      <c r="D41" s="123"/>
      <c r="E41" s="123"/>
      <c r="F41" s="123"/>
      <c r="G41" s="123"/>
      <c r="H41" s="123"/>
      <c r="I41" s="123"/>
      <c r="J41" s="135"/>
    </row>
    <row r="42" spans="1:10" ht="15.75">
      <c r="A42" s="13">
        <v>1</v>
      </c>
      <c r="B42" s="13">
        <v>2</v>
      </c>
      <c r="C42" s="13">
        <v>3</v>
      </c>
      <c r="D42" s="13">
        <v>4</v>
      </c>
      <c r="E42" s="13">
        <v>5</v>
      </c>
      <c r="F42" s="13">
        <v>6</v>
      </c>
      <c r="G42" s="13">
        <v>7</v>
      </c>
      <c r="H42" s="13">
        <v>8</v>
      </c>
      <c r="I42" s="13">
        <v>9</v>
      </c>
      <c r="J42" s="19"/>
    </row>
    <row r="43" spans="1:10" ht="47.25">
      <c r="A43" s="13">
        <v>1210160</v>
      </c>
      <c r="B43" s="13">
        <v>1210160</v>
      </c>
      <c r="C43" s="61" t="s">
        <v>222</v>
      </c>
      <c r="D43" s="13" t="s">
        <v>221</v>
      </c>
      <c r="E43" s="47">
        <v>65970</v>
      </c>
      <c r="F43" s="47"/>
      <c r="G43" s="47"/>
      <c r="H43" s="47"/>
      <c r="I43" s="47"/>
      <c r="J43" s="19"/>
    </row>
    <row r="44" spans="1:10" ht="31.5">
      <c r="A44" s="13">
        <v>1216011</v>
      </c>
      <c r="B44" s="13">
        <v>1216011</v>
      </c>
      <c r="C44" s="61" t="s">
        <v>212</v>
      </c>
      <c r="D44" s="13" t="s">
        <v>200</v>
      </c>
      <c r="E44" s="47">
        <v>4633221.85</v>
      </c>
      <c r="F44" s="47">
        <v>4550000</v>
      </c>
      <c r="G44" s="47">
        <v>3500000</v>
      </c>
      <c r="H44" s="47">
        <f>G44*1.08</f>
        <v>3780000.0000000005</v>
      </c>
      <c r="I44" s="47">
        <f>H44*1.077</f>
        <v>4071060.0000000005</v>
      </c>
      <c r="J44" s="19"/>
    </row>
    <row r="45" spans="1:10" ht="31.5">
      <c r="A45" s="13">
        <v>1216015</v>
      </c>
      <c r="B45" s="13">
        <v>1216015</v>
      </c>
      <c r="C45" s="61" t="s">
        <v>213</v>
      </c>
      <c r="D45" s="13" t="s">
        <v>203</v>
      </c>
      <c r="E45" s="47">
        <v>4980780.82</v>
      </c>
      <c r="F45" s="47">
        <v>6145000</v>
      </c>
      <c r="G45" s="47">
        <v>5000000</v>
      </c>
      <c r="H45" s="47">
        <f>G45*1.08</f>
        <v>5400000</v>
      </c>
      <c r="I45" s="47">
        <f>H45*1.077</f>
        <v>5815800</v>
      </c>
      <c r="J45" s="19"/>
    </row>
    <row r="46" spans="1:10" ht="47.25">
      <c r="A46" s="13">
        <v>1216017</v>
      </c>
      <c r="B46" s="13">
        <v>1216017</v>
      </c>
      <c r="C46" s="61" t="s">
        <v>213</v>
      </c>
      <c r="D46" s="13" t="s">
        <v>204</v>
      </c>
      <c r="E46" s="47">
        <v>28535999.46</v>
      </c>
      <c r="F46" s="47">
        <v>24331028</v>
      </c>
      <c r="G46" s="47">
        <v>17000000</v>
      </c>
      <c r="H46" s="47">
        <f>G46*1.08</f>
        <v>18360000</v>
      </c>
      <c r="I46" s="47">
        <f>H46*1.077</f>
        <v>19773720</v>
      </c>
      <c r="J46" s="19"/>
    </row>
    <row r="47" spans="1:10" ht="15.75">
      <c r="A47" s="13">
        <v>1216030</v>
      </c>
      <c r="B47" s="13">
        <v>1216030</v>
      </c>
      <c r="C47" s="61" t="s">
        <v>213</v>
      </c>
      <c r="D47" s="13" t="s">
        <v>206</v>
      </c>
      <c r="E47" s="47">
        <v>19273270.65</v>
      </c>
      <c r="F47" s="47">
        <v>23961401</v>
      </c>
      <c r="G47" s="47">
        <v>14153500</v>
      </c>
      <c r="H47" s="47">
        <f>G47*1.08</f>
        <v>15285780.000000002</v>
      </c>
      <c r="I47" s="47">
        <v>16462785</v>
      </c>
      <c r="J47" s="19"/>
    </row>
    <row r="48" spans="1:10" ht="31.5">
      <c r="A48" s="13">
        <v>1217310</v>
      </c>
      <c r="B48" s="13">
        <v>1217310</v>
      </c>
      <c r="C48" s="61" t="s">
        <v>140</v>
      </c>
      <c r="D48" s="13" t="s">
        <v>277</v>
      </c>
      <c r="E48" s="47">
        <v>11742878.61</v>
      </c>
      <c r="F48" s="47">
        <v>8628600</v>
      </c>
      <c r="G48" s="47">
        <v>11211415</v>
      </c>
      <c r="H48" s="47">
        <v>12108329</v>
      </c>
      <c r="I48" s="47">
        <v>13040671</v>
      </c>
      <c r="J48" s="19"/>
    </row>
    <row r="49" spans="1:10" ht="31.5">
      <c r="A49" s="13">
        <v>1217370</v>
      </c>
      <c r="B49" s="13">
        <v>1217370</v>
      </c>
      <c r="C49" s="61" t="s">
        <v>141</v>
      </c>
      <c r="D49" s="13" t="s">
        <v>208</v>
      </c>
      <c r="E49" s="47"/>
      <c r="F49" s="47">
        <v>38028000</v>
      </c>
      <c r="G49" s="47">
        <v>2000000</v>
      </c>
      <c r="H49" s="47">
        <f>G49*1.08</f>
        <v>2160000</v>
      </c>
      <c r="I49" s="47">
        <f>H49*1.077</f>
        <v>2326320</v>
      </c>
      <c r="J49" s="19"/>
    </row>
    <row r="50" spans="1:10" ht="50.25" customHeight="1">
      <c r="A50" s="13">
        <v>1217461</v>
      </c>
      <c r="B50" s="13">
        <v>1217461</v>
      </c>
      <c r="C50" s="61" t="s">
        <v>214</v>
      </c>
      <c r="D50" s="13" t="s">
        <v>209</v>
      </c>
      <c r="E50" s="47">
        <v>83369682.4</v>
      </c>
      <c r="F50" s="47">
        <v>83446710.78</v>
      </c>
      <c r="G50" s="47">
        <v>44383234</v>
      </c>
      <c r="H50" s="47">
        <v>47933893</v>
      </c>
      <c r="I50" s="47">
        <v>51624803</v>
      </c>
      <c r="J50" s="19"/>
    </row>
    <row r="51" spans="1:10" ht="66.75" customHeight="1">
      <c r="A51" s="13">
        <v>1217462</v>
      </c>
      <c r="B51" s="13">
        <v>1217462</v>
      </c>
      <c r="C51" s="61" t="s">
        <v>214</v>
      </c>
      <c r="D51" s="13" t="s">
        <v>279</v>
      </c>
      <c r="E51" s="47"/>
      <c r="F51" s="47">
        <v>1400000</v>
      </c>
      <c r="G51" s="47"/>
      <c r="H51" s="47"/>
      <c r="I51" s="47"/>
      <c r="J51" s="19"/>
    </row>
    <row r="52" spans="1:10" ht="18" customHeight="1">
      <c r="A52" s="13">
        <v>1217640</v>
      </c>
      <c r="B52" s="13">
        <v>1217640</v>
      </c>
      <c r="C52" s="61" t="s">
        <v>216</v>
      </c>
      <c r="D52" s="13" t="s">
        <v>215</v>
      </c>
      <c r="E52" s="47">
        <v>1333906.5</v>
      </c>
      <c r="F52" s="47">
        <v>950000</v>
      </c>
      <c r="G52" s="47">
        <v>7250000</v>
      </c>
      <c r="H52" s="47">
        <v>7830000</v>
      </c>
      <c r="I52" s="47">
        <v>8432910</v>
      </c>
      <c r="J52" s="19"/>
    </row>
    <row r="53" spans="1:10" ht="31.5">
      <c r="A53" s="13">
        <v>1217670</v>
      </c>
      <c r="B53" s="13">
        <v>1217670</v>
      </c>
      <c r="C53" s="61" t="s">
        <v>141</v>
      </c>
      <c r="D53" s="13" t="s">
        <v>217</v>
      </c>
      <c r="E53" s="47">
        <v>58307946.79</v>
      </c>
      <c r="F53" s="47">
        <v>49277392.68</v>
      </c>
      <c r="G53" s="47">
        <v>10301596</v>
      </c>
      <c r="H53" s="47">
        <v>11125723</v>
      </c>
      <c r="I53" s="47">
        <v>11982406</v>
      </c>
      <c r="J53" s="19"/>
    </row>
    <row r="54" spans="1:10" ht="153" customHeight="1">
      <c r="A54" s="13">
        <v>1217691</v>
      </c>
      <c r="B54" s="13">
        <v>1217691</v>
      </c>
      <c r="C54" s="61" t="s">
        <v>141</v>
      </c>
      <c r="D54" s="13" t="s">
        <v>218</v>
      </c>
      <c r="E54" s="47">
        <v>931497.75</v>
      </c>
      <c r="F54" s="47">
        <v>1001137</v>
      </c>
      <c r="G54" s="47">
        <f>500000</f>
        <v>500000</v>
      </c>
      <c r="H54" s="47">
        <f>G54*1.08</f>
        <v>540000</v>
      </c>
      <c r="I54" s="47">
        <f>H54*1.077</f>
        <v>581580</v>
      </c>
      <c r="J54" s="19"/>
    </row>
    <row r="55" spans="1:10" ht="21" customHeight="1">
      <c r="A55" s="13">
        <v>1218120</v>
      </c>
      <c r="B55" s="13">
        <v>1218120</v>
      </c>
      <c r="C55" s="61" t="s">
        <v>219</v>
      </c>
      <c r="D55" s="13" t="s">
        <v>220</v>
      </c>
      <c r="E55" s="47">
        <v>2000</v>
      </c>
      <c r="F55" s="47"/>
      <c r="G55" s="47">
        <v>48000</v>
      </c>
      <c r="H55" s="47"/>
      <c r="I55" s="47"/>
      <c r="J55" s="19"/>
    </row>
    <row r="56" spans="1:10" ht="15.75">
      <c r="A56" s="13"/>
      <c r="B56" s="13" t="s">
        <v>16</v>
      </c>
      <c r="C56" s="13"/>
      <c r="D56" s="13"/>
      <c r="E56" s="47">
        <f>SUM(E43:E55)</f>
        <v>213177154.83</v>
      </c>
      <c r="F56" s="47">
        <f>SUM(F43:F55)</f>
        <v>241719269.46</v>
      </c>
      <c r="G56" s="47">
        <f>SUM(G43:G55)</f>
        <v>115347745</v>
      </c>
      <c r="H56" s="47">
        <f>SUM(H43:H55)</f>
        <v>124523725</v>
      </c>
      <c r="I56" s="47">
        <f>SUM(I43:I55)</f>
        <v>134112055</v>
      </c>
      <c r="J56" s="19"/>
    </row>
    <row r="57" spans="2:9" ht="15.75">
      <c r="B57" s="6"/>
      <c r="C57" s="6"/>
      <c r="D57" s="6"/>
      <c r="E57" s="6"/>
      <c r="F57" s="6"/>
      <c r="G57" s="6"/>
      <c r="H57" s="6"/>
      <c r="I57" s="6"/>
    </row>
    <row r="58" spans="1:9" ht="15.75">
      <c r="A58" s="5"/>
      <c r="B58" s="6"/>
      <c r="C58" s="6"/>
      <c r="D58" s="6"/>
      <c r="E58" s="6"/>
      <c r="F58" s="6"/>
      <c r="G58" s="87"/>
      <c r="H58" s="6"/>
      <c r="I58" s="6"/>
    </row>
    <row r="59" spans="1:9" ht="15.75">
      <c r="A59" s="3"/>
      <c r="B59" s="6"/>
      <c r="C59" s="6"/>
      <c r="D59" s="6"/>
      <c r="E59" s="6"/>
      <c r="F59" s="6"/>
      <c r="G59" s="6"/>
      <c r="H59" s="6"/>
      <c r="I59" s="6"/>
    </row>
    <row r="60" spans="1:9" ht="15.75">
      <c r="A60" s="3"/>
      <c r="B60" s="6"/>
      <c r="C60" s="6"/>
      <c r="D60" s="6"/>
      <c r="E60" s="6"/>
      <c r="F60" s="6"/>
      <c r="G60" s="6"/>
      <c r="H60" s="6"/>
      <c r="I60" s="6"/>
    </row>
    <row r="61" spans="1:9" ht="51.75" customHeight="1">
      <c r="A61" s="125" t="s">
        <v>227</v>
      </c>
      <c r="B61" s="125"/>
      <c r="C61" s="126" t="s">
        <v>9</v>
      </c>
      <c r="D61" s="126"/>
      <c r="E61" s="126"/>
      <c r="F61" s="66"/>
      <c r="G61" s="66"/>
      <c r="H61" s="121" t="s">
        <v>228</v>
      </c>
      <c r="I61" s="121"/>
    </row>
    <row r="62" spans="1:9" ht="15.75" customHeight="1">
      <c r="A62" s="67"/>
      <c r="C62" s="127" t="s">
        <v>5</v>
      </c>
      <c r="D62" s="127"/>
      <c r="E62" s="127"/>
      <c r="F62" s="66"/>
      <c r="G62" s="66"/>
      <c r="H62" s="127" t="s">
        <v>6</v>
      </c>
      <c r="I62" s="127"/>
    </row>
    <row r="63" spans="1:9" ht="63" customHeight="1">
      <c r="A63" s="124" t="s">
        <v>229</v>
      </c>
      <c r="B63" s="124"/>
      <c r="C63" s="126" t="s">
        <v>9</v>
      </c>
      <c r="D63" s="126"/>
      <c r="E63" s="126"/>
      <c r="F63" s="68"/>
      <c r="G63" s="68"/>
      <c r="H63" s="121" t="s">
        <v>230</v>
      </c>
      <c r="I63" s="121"/>
    </row>
    <row r="64" spans="1:9" ht="15.75" customHeight="1">
      <c r="A64" s="7"/>
      <c r="B64" s="4"/>
      <c r="C64" s="120" t="s">
        <v>5</v>
      </c>
      <c r="D64" s="120"/>
      <c r="E64" s="120"/>
      <c r="F64" s="6"/>
      <c r="G64" s="6"/>
      <c r="H64" s="120" t="s">
        <v>6</v>
      </c>
      <c r="I64" s="120"/>
    </row>
    <row r="67" ht="15.75">
      <c r="A67" s="2"/>
    </row>
    <row r="69" ht="15.75">
      <c r="A69" s="2"/>
    </row>
  </sheetData>
  <sheetProtection/>
  <mergeCells count="44">
    <mergeCell ref="H40:H41"/>
    <mergeCell ref="A38:J38"/>
    <mergeCell ref="B20:B21"/>
    <mergeCell ref="C20:C21"/>
    <mergeCell ref="F40:F41"/>
    <mergeCell ref="G40:G41"/>
    <mergeCell ref="J20:J21"/>
    <mergeCell ref="F11:G11"/>
    <mergeCell ref="A20:A21"/>
    <mergeCell ref="A40:A41"/>
    <mergeCell ref="B40:B41"/>
    <mergeCell ref="F20:F21"/>
    <mergeCell ref="A18:J18"/>
    <mergeCell ref="I40:I41"/>
    <mergeCell ref="J40:J41"/>
    <mergeCell ref="G20:G21"/>
    <mergeCell ref="I20:I21"/>
    <mergeCell ref="H62:I62"/>
    <mergeCell ref="H61:I61"/>
    <mergeCell ref="A10:E10"/>
    <mergeCell ref="D20:D21"/>
    <mergeCell ref="D40:D41"/>
    <mergeCell ref="E20:E21"/>
    <mergeCell ref="A11:E11"/>
    <mergeCell ref="C40:C41"/>
    <mergeCell ref="E40:E41"/>
    <mergeCell ref="A13:I13"/>
    <mergeCell ref="G2:I2"/>
    <mergeCell ref="G1:I1"/>
    <mergeCell ref="G3:I3"/>
    <mergeCell ref="F10:G10"/>
    <mergeCell ref="A7:I7"/>
    <mergeCell ref="G4:I4"/>
    <mergeCell ref="G5:I5"/>
    <mergeCell ref="H64:I64"/>
    <mergeCell ref="H63:I63"/>
    <mergeCell ref="A15:I15"/>
    <mergeCell ref="H20:H21"/>
    <mergeCell ref="A63:B63"/>
    <mergeCell ref="C64:E64"/>
    <mergeCell ref="A61:B61"/>
    <mergeCell ref="C63:E63"/>
    <mergeCell ref="C62:E62"/>
    <mergeCell ref="C61:E61"/>
  </mergeCells>
  <printOptions/>
  <pageMargins left="0.1968503937007874" right="0.1968503937007874" top="0.1968503937007874" bottom="0.1968503937007874" header="0.31496062992125984" footer="0.31496062992125984"/>
  <pageSetup horizontalDpi="600" verticalDpi="600" orientation="landscape" paperSize="9" scale="73" r:id="rId1"/>
  <rowBreaks count="1" manualBreakCount="1">
    <brk id="28" max="8" man="1"/>
  </rowBreaks>
</worksheet>
</file>

<file path=xl/worksheets/sheet10.xml><?xml version="1.0" encoding="utf-8"?>
<worksheet xmlns="http://schemas.openxmlformats.org/spreadsheetml/2006/main" xmlns:r="http://schemas.openxmlformats.org/officeDocument/2006/relationships">
  <sheetPr>
    <tabColor theme="5" tint="0.5999900102615356"/>
  </sheetPr>
  <dimension ref="A1:R43"/>
  <sheetViews>
    <sheetView view="pageBreakPreview" zoomScale="85" zoomScaleSheetLayoutView="85" zoomScalePageLayoutView="0" workbookViewId="0" topLeftCell="A22">
      <selection activeCell="G37" sqref="G37"/>
    </sheetView>
  </sheetViews>
  <sheetFormatPr defaultColWidth="9.140625" defaultRowHeight="15"/>
  <cols>
    <col min="1" max="1" width="22.421875" style="0" customWidth="1"/>
    <col min="2" max="2" width="22.140625" style="0" customWidth="1"/>
    <col min="3" max="3" width="17.00390625" style="0" customWidth="1"/>
    <col min="4" max="4" width="19.28125" style="0" customWidth="1"/>
    <col min="5" max="5" width="15.28125" style="0" customWidth="1"/>
    <col min="6" max="6" width="16.00390625" style="0" customWidth="1"/>
    <col min="7" max="7" width="17.7109375" style="0" customWidth="1"/>
    <col min="8" max="8" width="16.00390625" style="0" customWidth="1"/>
    <col min="9" max="9" width="18.00390625" style="0" customWidth="1"/>
    <col min="10" max="10" width="12.7109375" style="0" customWidth="1"/>
    <col min="11" max="11" width="14.8515625" style="0" customWidth="1"/>
    <col min="12" max="12" width="13.57421875" style="0" customWidth="1"/>
  </cols>
  <sheetData>
    <row r="1" spans="1:18" ht="15.75" customHeight="1">
      <c r="A1" s="134" t="s">
        <v>351</v>
      </c>
      <c r="B1" s="134"/>
      <c r="C1" s="134"/>
      <c r="D1" s="134"/>
      <c r="E1" s="134"/>
      <c r="F1" s="134"/>
      <c r="G1" s="134"/>
      <c r="H1" s="134"/>
      <c r="I1" s="134"/>
      <c r="J1" s="134"/>
      <c r="K1" s="134"/>
      <c r="L1" s="134"/>
      <c r="M1" s="134"/>
      <c r="N1" s="134"/>
      <c r="O1" s="134"/>
      <c r="P1" s="134"/>
      <c r="Q1" s="134"/>
      <c r="R1" s="134"/>
    </row>
    <row r="2" spans="1:18" ht="7.5" customHeight="1">
      <c r="A2" s="8"/>
      <c r="B2" s="8"/>
      <c r="C2" s="8"/>
      <c r="D2" s="8"/>
      <c r="E2" s="8"/>
      <c r="F2" s="8"/>
      <c r="G2" s="8"/>
      <c r="H2" s="8"/>
      <c r="I2" s="8"/>
      <c r="J2" s="8"/>
      <c r="K2" s="8"/>
      <c r="L2" s="8"/>
      <c r="M2" s="8"/>
      <c r="N2" s="8"/>
      <c r="O2" s="8"/>
      <c r="P2" s="8"/>
      <c r="Q2" s="8"/>
      <c r="R2" s="8"/>
    </row>
    <row r="3" spans="1:18" ht="15.75" customHeight="1">
      <c r="A3" s="134" t="s">
        <v>352</v>
      </c>
      <c r="B3" s="134"/>
      <c r="C3" s="134"/>
      <c r="D3" s="134"/>
      <c r="E3" s="134"/>
      <c r="F3" s="134"/>
      <c r="G3" s="134"/>
      <c r="H3" s="134"/>
      <c r="I3" s="134"/>
      <c r="J3" s="134"/>
      <c r="K3" s="134"/>
      <c r="L3" s="134"/>
      <c r="M3" s="134"/>
      <c r="N3" s="134"/>
      <c r="O3" s="134"/>
      <c r="P3" s="134"/>
      <c r="Q3" s="134"/>
      <c r="R3" s="134"/>
    </row>
    <row r="4" spans="1:18" ht="15.75">
      <c r="A4" s="8"/>
      <c r="B4" s="8"/>
      <c r="C4" s="8"/>
      <c r="D4" s="8"/>
      <c r="E4" s="8"/>
      <c r="F4" s="8"/>
      <c r="G4" s="8"/>
      <c r="H4" s="8"/>
      <c r="I4" s="8"/>
      <c r="J4" s="8"/>
      <c r="K4" s="8"/>
      <c r="L4" s="12" t="s">
        <v>19</v>
      </c>
      <c r="M4" s="8"/>
      <c r="N4" s="8"/>
      <c r="O4" s="8"/>
      <c r="P4" s="8"/>
      <c r="Q4" s="8"/>
      <c r="R4" s="8"/>
    </row>
    <row r="5" spans="1:18" ht="54.75" customHeight="1">
      <c r="A5" s="123" t="s">
        <v>67</v>
      </c>
      <c r="B5" s="123" t="s">
        <v>3</v>
      </c>
      <c r="C5" s="147" t="s">
        <v>77</v>
      </c>
      <c r="D5" s="147" t="s">
        <v>81</v>
      </c>
      <c r="E5" s="147" t="s">
        <v>82</v>
      </c>
      <c r="F5" s="147"/>
      <c r="G5" s="147" t="s">
        <v>83</v>
      </c>
      <c r="H5" s="147"/>
      <c r="I5" s="147" t="s">
        <v>84</v>
      </c>
      <c r="J5" s="151" t="s">
        <v>86</v>
      </c>
      <c r="K5" s="151"/>
      <c r="L5" s="147" t="s">
        <v>85</v>
      </c>
      <c r="M5" s="21"/>
      <c r="N5" s="21"/>
      <c r="O5" s="21"/>
      <c r="P5" s="21"/>
      <c r="Q5" s="21"/>
      <c r="R5" s="21"/>
    </row>
    <row r="6" spans="1:18" ht="42.75" customHeight="1">
      <c r="A6" s="123"/>
      <c r="B6" s="123"/>
      <c r="C6" s="147"/>
      <c r="D6" s="147"/>
      <c r="E6" s="147"/>
      <c r="F6" s="147"/>
      <c r="G6" s="147"/>
      <c r="H6" s="147"/>
      <c r="I6" s="147"/>
      <c r="J6" s="13" t="s">
        <v>72</v>
      </c>
      <c r="K6" s="13" t="s">
        <v>73</v>
      </c>
      <c r="L6" s="147"/>
      <c r="M6" s="21"/>
      <c r="N6" s="21"/>
      <c r="O6" s="21"/>
      <c r="P6" s="12"/>
      <c r="Q6" s="21"/>
      <c r="R6" s="21"/>
    </row>
    <row r="7" spans="1:18" ht="15.75">
      <c r="A7" s="13">
        <v>1</v>
      </c>
      <c r="B7" s="13">
        <v>2</v>
      </c>
      <c r="C7" s="18">
        <v>3</v>
      </c>
      <c r="D7" s="18">
        <v>4</v>
      </c>
      <c r="E7" s="148">
        <v>5</v>
      </c>
      <c r="F7" s="148"/>
      <c r="G7" s="315">
        <v>6</v>
      </c>
      <c r="H7" s="315"/>
      <c r="I7" s="18">
        <v>7</v>
      </c>
      <c r="J7" s="18">
        <v>8</v>
      </c>
      <c r="K7" s="18">
        <v>9</v>
      </c>
      <c r="L7" s="18">
        <v>10</v>
      </c>
      <c r="M7" s="21"/>
      <c r="N7" s="21"/>
      <c r="O7" s="21"/>
      <c r="P7" s="12"/>
      <c r="Q7" s="21"/>
      <c r="R7" s="21"/>
    </row>
    <row r="8" spans="1:18" ht="15.75">
      <c r="A8" s="13"/>
      <c r="B8" s="13"/>
      <c r="C8" s="18"/>
      <c r="D8" s="18"/>
      <c r="E8" s="148"/>
      <c r="F8" s="148"/>
      <c r="G8" s="148"/>
      <c r="H8" s="148"/>
      <c r="I8" s="24"/>
      <c r="J8" s="18"/>
      <c r="K8" s="18"/>
      <c r="L8" s="18"/>
      <c r="M8" s="21"/>
      <c r="N8" s="21"/>
      <c r="O8" s="21"/>
      <c r="P8" s="12"/>
      <c r="Q8" s="21"/>
      <c r="R8" s="21"/>
    </row>
    <row r="9" spans="1:18" ht="15.75">
      <c r="A9" s="13"/>
      <c r="B9" s="13" t="s">
        <v>16</v>
      </c>
      <c r="C9" s="18"/>
      <c r="D9" s="18"/>
      <c r="E9" s="148"/>
      <c r="F9" s="148"/>
      <c r="G9" s="148"/>
      <c r="H9" s="148"/>
      <c r="I9" s="18"/>
      <c r="J9" s="18"/>
      <c r="K9" s="18"/>
      <c r="L9" s="18"/>
      <c r="M9" s="21"/>
      <c r="N9" s="21"/>
      <c r="O9" s="21"/>
      <c r="P9" s="21"/>
      <c r="Q9" s="21"/>
      <c r="R9" s="21"/>
    </row>
    <row r="10" spans="1:18" ht="9" customHeight="1">
      <c r="A10" s="21"/>
      <c r="B10" s="21"/>
      <c r="C10" s="21"/>
      <c r="D10" s="21"/>
      <c r="E10" s="21"/>
      <c r="F10" s="21"/>
      <c r="G10" s="21"/>
      <c r="H10" s="21"/>
      <c r="I10" s="21"/>
      <c r="J10" s="21"/>
      <c r="K10" s="21"/>
      <c r="L10" s="21"/>
      <c r="M10" s="21"/>
      <c r="N10" s="21"/>
      <c r="O10" s="21"/>
      <c r="P10" s="21"/>
      <c r="Q10" s="21"/>
      <c r="R10" s="21"/>
    </row>
    <row r="11" spans="1:18" ht="20.25" customHeight="1">
      <c r="A11" s="134" t="s">
        <v>353</v>
      </c>
      <c r="B11" s="134"/>
      <c r="C11" s="134"/>
      <c r="D11" s="134"/>
      <c r="E11" s="134"/>
      <c r="F11" s="134"/>
      <c r="G11" s="134"/>
      <c r="H11" s="134"/>
      <c r="I11" s="134"/>
      <c r="J11" s="134"/>
      <c r="K11" s="134"/>
      <c r="L11" s="134"/>
      <c r="M11" s="21"/>
      <c r="N11" s="21"/>
      <c r="O11" s="21"/>
      <c r="P11" s="21"/>
      <c r="Q11" s="21"/>
      <c r="R11" s="21"/>
    </row>
    <row r="12" spans="1:18" ht="15.75">
      <c r="A12" s="21"/>
      <c r="B12" s="21"/>
      <c r="C12" s="21"/>
      <c r="D12" s="21"/>
      <c r="E12" s="21"/>
      <c r="F12" s="21"/>
      <c r="G12" s="21"/>
      <c r="H12" s="21"/>
      <c r="I12" s="21"/>
      <c r="J12" s="21"/>
      <c r="K12" s="21"/>
      <c r="L12" s="12" t="s">
        <v>19</v>
      </c>
      <c r="M12" s="21"/>
      <c r="N12" s="21"/>
      <c r="O12" s="21"/>
      <c r="P12" s="21"/>
      <c r="Q12" s="21"/>
      <c r="R12" s="21"/>
    </row>
    <row r="13" spans="1:18" ht="18.75" customHeight="1">
      <c r="A13" s="217" t="s">
        <v>67</v>
      </c>
      <c r="B13" s="255" t="s">
        <v>3</v>
      </c>
      <c r="C13" s="123" t="s">
        <v>11</v>
      </c>
      <c r="D13" s="123"/>
      <c r="E13" s="123"/>
      <c r="F13" s="123"/>
      <c r="G13" s="123"/>
      <c r="H13" s="123" t="s">
        <v>12</v>
      </c>
      <c r="I13" s="123"/>
      <c r="J13" s="123"/>
      <c r="K13" s="123"/>
      <c r="L13" s="123"/>
      <c r="M13" s="21"/>
      <c r="N13" s="21"/>
      <c r="O13" s="21"/>
      <c r="P13" s="21"/>
      <c r="Q13" s="21"/>
      <c r="R13" s="21"/>
    </row>
    <row r="14" spans="1:18" ht="98.25" customHeight="1">
      <c r="A14" s="219"/>
      <c r="B14" s="262"/>
      <c r="C14" s="123" t="s">
        <v>68</v>
      </c>
      <c r="D14" s="123" t="s">
        <v>69</v>
      </c>
      <c r="E14" s="123" t="s">
        <v>70</v>
      </c>
      <c r="F14" s="123"/>
      <c r="G14" s="255" t="s">
        <v>74</v>
      </c>
      <c r="H14" s="123" t="s">
        <v>71</v>
      </c>
      <c r="I14" s="255" t="s">
        <v>76</v>
      </c>
      <c r="J14" s="123" t="s">
        <v>70</v>
      </c>
      <c r="K14" s="123"/>
      <c r="L14" s="255" t="s">
        <v>75</v>
      </c>
      <c r="M14" s="21"/>
      <c r="N14" s="21"/>
      <c r="O14" s="21"/>
      <c r="P14" s="21"/>
      <c r="Q14" s="21"/>
      <c r="R14" s="21"/>
    </row>
    <row r="15" spans="1:18" ht="33" customHeight="1">
      <c r="A15" s="222"/>
      <c r="B15" s="256"/>
      <c r="C15" s="123"/>
      <c r="D15" s="123"/>
      <c r="E15" s="13" t="s">
        <v>72</v>
      </c>
      <c r="F15" s="13" t="s">
        <v>73</v>
      </c>
      <c r="G15" s="256"/>
      <c r="H15" s="123"/>
      <c r="I15" s="256"/>
      <c r="J15" s="13" t="s">
        <v>72</v>
      </c>
      <c r="K15" s="13" t="s">
        <v>73</v>
      </c>
      <c r="L15" s="256"/>
      <c r="M15" s="21"/>
      <c r="N15" s="21"/>
      <c r="O15" s="21"/>
      <c r="P15" s="21"/>
      <c r="Q15" s="21"/>
      <c r="R15" s="21"/>
    </row>
    <row r="16" spans="1:18" ht="15.75">
      <c r="A16" s="13">
        <v>1</v>
      </c>
      <c r="B16" s="13">
        <v>2</v>
      </c>
      <c r="C16" s="13">
        <v>3</v>
      </c>
      <c r="D16" s="13">
        <v>4</v>
      </c>
      <c r="E16" s="13">
        <v>5</v>
      </c>
      <c r="F16" s="13">
        <v>6</v>
      </c>
      <c r="G16" s="13">
        <v>7</v>
      </c>
      <c r="H16" s="13">
        <v>8</v>
      </c>
      <c r="I16" s="13">
        <v>9</v>
      </c>
      <c r="J16" s="13">
        <v>10</v>
      </c>
      <c r="K16" s="13">
        <v>11</v>
      </c>
      <c r="L16" s="13">
        <v>12</v>
      </c>
      <c r="M16" s="21"/>
      <c r="N16" s="21"/>
      <c r="O16" s="21"/>
      <c r="P16" s="21"/>
      <c r="Q16" s="21"/>
      <c r="R16" s="21"/>
    </row>
    <row r="17" spans="1:18" ht="15.75">
      <c r="A17" s="13"/>
      <c r="B17" s="13"/>
      <c r="C17" s="13"/>
      <c r="D17" s="13"/>
      <c r="E17" s="13"/>
      <c r="F17" s="13"/>
      <c r="G17" s="13"/>
      <c r="H17" s="13"/>
      <c r="I17" s="13"/>
      <c r="J17" s="13"/>
      <c r="K17" s="13"/>
      <c r="L17" s="13"/>
      <c r="M17" s="21"/>
      <c r="N17" s="21"/>
      <c r="O17" s="21"/>
      <c r="P17" s="21"/>
      <c r="Q17" s="21"/>
      <c r="R17" s="21"/>
    </row>
    <row r="18" spans="1:18" ht="15.75">
      <c r="A18" s="13"/>
      <c r="B18" s="13" t="s">
        <v>16</v>
      </c>
      <c r="C18" s="13"/>
      <c r="D18" s="13"/>
      <c r="E18" s="13"/>
      <c r="F18" s="13"/>
      <c r="G18" s="13"/>
      <c r="H18" s="13"/>
      <c r="I18" s="13"/>
      <c r="J18" s="13"/>
      <c r="K18" s="13"/>
      <c r="L18" s="13"/>
      <c r="M18" s="21"/>
      <c r="N18" s="21"/>
      <c r="O18" s="21"/>
      <c r="P18" s="21"/>
      <c r="Q18" s="21"/>
      <c r="R18" s="21"/>
    </row>
    <row r="19" ht="6.75" customHeight="1"/>
    <row r="20" spans="1:12" ht="15.75" customHeight="1">
      <c r="A20" s="134" t="s">
        <v>354</v>
      </c>
      <c r="B20" s="134"/>
      <c r="C20" s="134"/>
      <c r="D20" s="134"/>
      <c r="E20" s="134"/>
      <c r="F20" s="134"/>
      <c r="G20" s="134"/>
      <c r="H20" s="134"/>
      <c r="I20" s="134"/>
      <c r="J20" s="134"/>
      <c r="K20" s="134"/>
      <c r="L20" s="134"/>
    </row>
    <row r="21" spans="9:12" ht="15.75">
      <c r="I21" s="23"/>
      <c r="J21" s="23"/>
      <c r="K21" s="23"/>
      <c r="L21" s="12" t="s">
        <v>19</v>
      </c>
    </row>
    <row r="22" spans="1:12" ht="15" customHeight="1">
      <c r="A22" s="217" t="s">
        <v>67</v>
      </c>
      <c r="B22" s="255" t="s">
        <v>3</v>
      </c>
      <c r="C22" s="147" t="s">
        <v>77</v>
      </c>
      <c r="D22" s="147"/>
      <c r="E22" s="147" t="s">
        <v>78</v>
      </c>
      <c r="F22" s="123" t="s">
        <v>109</v>
      </c>
      <c r="G22" s="123" t="s">
        <v>355</v>
      </c>
      <c r="H22" s="123" t="s">
        <v>356</v>
      </c>
      <c r="I22" s="147" t="s">
        <v>79</v>
      </c>
      <c r="J22" s="147"/>
      <c r="K22" s="147" t="s">
        <v>80</v>
      </c>
      <c r="L22" s="147"/>
    </row>
    <row r="23" spans="1:12" ht="17.25" customHeight="1">
      <c r="A23" s="219"/>
      <c r="B23" s="262"/>
      <c r="C23" s="147"/>
      <c r="D23" s="147"/>
      <c r="E23" s="147"/>
      <c r="F23" s="123"/>
      <c r="G23" s="123"/>
      <c r="H23" s="123"/>
      <c r="I23" s="147"/>
      <c r="J23" s="147"/>
      <c r="K23" s="147"/>
      <c r="L23" s="147"/>
    </row>
    <row r="24" spans="1:12" ht="66.75" customHeight="1">
      <c r="A24" s="222"/>
      <c r="B24" s="256"/>
      <c r="C24" s="147"/>
      <c r="D24" s="147"/>
      <c r="E24" s="147"/>
      <c r="F24" s="123"/>
      <c r="G24" s="123"/>
      <c r="H24" s="123"/>
      <c r="I24" s="147"/>
      <c r="J24" s="147"/>
      <c r="K24" s="147"/>
      <c r="L24" s="147"/>
    </row>
    <row r="25" spans="1:12" ht="15.75">
      <c r="A25" s="13">
        <v>1</v>
      </c>
      <c r="B25" s="13">
        <v>2</v>
      </c>
      <c r="C25" s="318">
        <v>3</v>
      </c>
      <c r="D25" s="318"/>
      <c r="E25" s="18">
        <v>4</v>
      </c>
      <c r="F25" s="18">
        <v>5</v>
      </c>
      <c r="G25" s="18">
        <v>6</v>
      </c>
      <c r="H25" s="18">
        <v>7</v>
      </c>
      <c r="I25" s="148">
        <v>8</v>
      </c>
      <c r="J25" s="148"/>
      <c r="K25" s="148">
        <v>9</v>
      </c>
      <c r="L25" s="148"/>
    </row>
    <row r="26" spans="1:12" ht="15.75">
      <c r="A26" s="13"/>
      <c r="B26" s="13"/>
      <c r="C26" s="316"/>
      <c r="D26" s="316"/>
      <c r="E26" s="25"/>
      <c r="F26" s="25"/>
      <c r="G26" s="25"/>
      <c r="H26" s="25"/>
      <c r="I26" s="313"/>
      <c r="J26" s="314"/>
      <c r="K26" s="313"/>
      <c r="L26" s="314"/>
    </row>
    <row r="27" spans="1:12" ht="15.75">
      <c r="A27" s="13"/>
      <c r="B27" s="13" t="s">
        <v>16</v>
      </c>
      <c r="C27" s="316"/>
      <c r="D27" s="316"/>
      <c r="E27" s="25"/>
      <c r="F27" s="25"/>
      <c r="G27" s="25"/>
      <c r="H27" s="25"/>
      <c r="I27" s="313"/>
      <c r="J27" s="314"/>
      <c r="K27" s="313"/>
      <c r="L27" s="314"/>
    </row>
    <row r="29" spans="1:12" ht="24" customHeight="1">
      <c r="A29" s="134" t="s">
        <v>357</v>
      </c>
      <c r="B29" s="134"/>
      <c r="C29" s="134"/>
      <c r="D29" s="134"/>
      <c r="E29" s="134"/>
      <c r="F29" s="134"/>
      <c r="G29" s="134"/>
      <c r="H29" s="134"/>
      <c r="I29" s="134"/>
      <c r="J29" s="134"/>
      <c r="K29" s="134"/>
      <c r="L29" s="134"/>
    </row>
    <row r="30" spans="1:12" ht="53.25" customHeight="1">
      <c r="A30" s="122" t="s">
        <v>358</v>
      </c>
      <c r="B30" s="122"/>
      <c r="C30" s="122"/>
      <c r="D30" s="122"/>
      <c r="E30" s="122"/>
      <c r="F30" s="122"/>
      <c r="G30" s="122"/>
      <c r="H30" s="122"/>
      <c r="I30" s="122"/>
      <c r="J30" s="122"/>
      <c r="K30" s="122"/>
      <c r="L30" s="122"/>
    </row>
    <row r="31" spans="1:12" ht="36.75" customHeight="1">
      <c r="A31" s="134" t="s">
        <v>359</v>
      </c>
      <c r="B31" s="134"/>
      <c r="C31" s="134"/>
      <c r="D31" s="134"/>
      <c r="E31" s="134"/>
      <c r="F31" s="134"/>
      <c r="G31" s="134"/>
      <c r="H31" s="134"/>
      <c r="I31" s="134"/>
      <c r="J31" s="134"/>
      <c r="K31" s="134"/>
      <c r="L31" s="134"/>
    </row>
    <row r="32" spans="1:12" ht="36.75" customHeight="1">
      <c r="A32" s="122" t="s">
        <v>280</v>
      </c>
      <c r="B32" s="122"/>
      <c r="C32" s="122"/>
      <c r="D32" s="122"/>
      <c r="E32" s="122"/>
      <c r="F32" s="122"/>
      <c r="G32" s="122"/>
      <c r="H32" s="122"/>
      <c r="I32" s="122"/>
      <c r="J32" s="122"/>
      <c r="K32" s="122"/>
      <c r="L32" s="122"/>
    </row>
    <row r="33" spans="1:12" ht="36" customHeight="1">
      <c r="A33" s="317" t="s">
        <v>360</v>
      </c>
      <c r="B33" s="317"/>
      <c r="C33" s="317"/>
      <c r="D33" s="317"/>
      <c r="E33" s="317"/>
      <c r="F33" s="317"/>
      <c r="G33" s="317"/>
      <c r="H33" s="317"/>
      <c r="I33" s="317"/>
      <c r="J33" s="317"/>
      <c r="K33" s="317"/>
      <c r="L33" s="317"/>
    </row>
    <row r="34" spans="1:12" ht="36.75" customHeight="1">
      <c r="A34" s="317" t="s">
        <v>361</v>
      </c>
      <c r="B34" s="317"/>
      <c r="C34" s="317"/>
      <c r="D34" s="317"/>
      <c r="E34" s="317"/>
      <c r="F34" s="317"/>
      <c r="G34" s="317"/>
      <c r="H34" s="317"/>
      <c r="I34" s="317"/>
      <c r="J34" s="317"/>
      <c r="K34" s="317"/>
      <c r="L34" s="317"/>
    </row>
    <row r="35" spans="1:12" ht="40.5" customHeight="1">
      <c r="A35" s="320" t="s">
        <v>375</v>
      </c>
      <c r="B35" s="320"/>
      <c r="C35" s="320"/>
      <c r="D35" s="320"/>
      <c r="E35" s="320"/>
      <c r="F35" s="320"/>
      <c r="G35" s="320"/>
      <c r="H35" s="320"/>
      <c r="I35" s="320"/>
      <c r="J35" s="320"/>
      <c r="K35" s="320"/>
      <c r="L35" s="320"/>
    </row>
    <row r="36" spans="1:12" ht="28.5" customHeight="1">
      <c r="A36" s="90"/>
      <c r="B36" s="90"/>
      <c r="C36" s="90"/>
      <c r="D36" s="90"/>
      <c r="E36" s="90"/>
      <c r="F36" s="90"/>
      <c r="G36" s="90"/>
      <c r="H36" s="90"/>
      <c r="I36" s="90"/>
      <c r="J36" s="90"/>
      <c r="K36" s="90"/>
      <c r="L36" s="90"/>
    </row>
    <row r="37" spans="1:12" ht="28.5" customHeight="1">
      <c r="A37" s="90"/>
      <c r="B37" s="90"/>
      <c r="C37" s="90"/>
      <c r="D37" s="90"/>
      <c r="E37" s="90"/>
      <c r="F37" s="90"/>
      <c r="G37" s="90"/>
      <c r="H37" s="90"/>
      <c r="I37" s="90"/>
      <c r="J37" s="90"/>
      <c r="K37" s="90"/>
      <c r="L37" s="90"/>
    </row>
    <row r="38" ht="15.75" customHeight="1">
      <c r="A38" s="79" t="s">
        <v>271</v>
      </c>
    </row>
    <row r="39" spans="1:9" ht="15.75" customHeight="1">
      <c r="A39" s="134" t="s">
        <v>272</v>
      </c>
      <c r="B39" s="134"/>
      <c r="D39" s="7"/>
      <c r="F39" s="63" t="s">
        <v>9</v>
      </c>
      <c r="G39" s="6"/>
      <c r="H39" s="140" t="s">
        <v>273</v>
      </c>
      <c r="I39" s="140"/>
    </row>
    <row r="40" spans="1:9" ht="15.75" customHeight="1">
      <c r="A40" s="7"/>
      <c r="D40" s="10"/>
      <c r="F40" s="4" t="s">
        <v>5</v>
      </c>
      <c r="G40" s="6"/>
      <c r="H40" s="120" t="s">
        <v>6</v>
      </c>
      <c r="I40" s="120"/>
    </row>
    <row r="41" spans="1:9" ht="15.75" customHeight="1">
      <c r="A41" s="321" t="s">
        <v>274</v>
      </c>
      <c r="B41" s="321"/>
      <c r="C41" s="321"/>
      <c r="D41" s="10"/>
      <c r="F41" s="4"/>
      <c r="G41" s="6"/>
      <c r="H41" s="4"/>
      <c r="I41" s="4"/>
    </row>
    <row r="42" spans="1:9" ht="15.75" customHeight="1">
      <c r="A42" s="79" t="s">
        <v>275</v>
      </c>
      <c r="D42" s="80"/>
      <c r="F42" s="62" t="s">
        <v>9</v>
      </c>
      <c r="G42" s="11"/>
      <c r="H42" s="319" t="s">
        <v>276</v>
      </c>
      <c r="I42" s="319"/>
    </row>
    <row r="43" spans="1:9" ht="15.75">
      <c r="A43" s="7"/>
      <c r="B43" s="4"/>
      <c r="D43" s="10"/>
      <c r="F43" s="4" t="s">
        <v>5</v>
      </c>
      <c r="G43" s="6"/>
      <c r="H43" s="120" t="s">
        <v>6</v>
      </c>
      <c r="I43" s="120"/>
    </row>
  </sheetData>
  <sheetProtection/>
  <mergeCells count="62">
    <mergeCell ref="A33:L33"/>
    <mergeCell ref="H42:I42"/>
    <mergeCell ref="A29:L29"/>
    <mergeCell ref="A30:L30"/>
    <mergeCell ref="A31:L31"/>
    <mergeCell ref="A35:L35"/>
    <mergeCell ref="A39:B39"/>
    <mergeCell ref="H39:I39"/>
    <mergeCell ref="A41:C41"/>
    <mergeCell ref="D14:D15"/>
    <mergeCell ref="E14:F14"/>
    <mergeCell ref="H14:H15"/>
    <mergeCell ref="H40:I40"/>
    <mergeCell ref="A34:L34"/>
    <mergeCell ref="C25:D25"/>
    <mergeCell ref="K22:L24"/>
    <mergeCell ref="F22:F24"/>
    <mergeCell ref="C26:D26"/>
    <mergeCell ref="A32:L32"/>
    <mergeCell ref="B22:B24"/>
    <mergeCell ref="C22:D24"/>
    <mergeCell ref="E22:E24"/>
    <mergeCell ref="I25:J25"/>
    <mergeCell ref="C27:D27"/>
    <mergeCell ref="A20:L20"/>
    <mergeCell ref="A22:A24"/>
    <mergeCell ref="I26:J26"/>
    <mergeCell ref="K25:L25"/>
    <mergeCell ref="I22:J24"/>
    <mergeCell ref="L14:L15"/>
    <mergeCell ref="I27:J27"/>
    <mergeCell ref="K26:L26"/>
    <mergeCell ref="L5:L6"/>
    <mergeCell ref="D5:D6"/>
    <mergeCell ref="G9:H9"/>
    <mergeCell ref="J14:K14"/>
    <mergeCell ref="A11:L11"/>
    <mergeCell ref="B13:B15"/>
    <mergeCell ref="A13:A15"/>
    <mergeCell ref="G14:G15"/>
    <mergeCell ref="I5:I6"/>
    <mergeCell ref="C5:C6"/>
    <mergeCell ref="G7:H7"/>
    <mergeCell ref="A5:A6"/>
    <mergeCell ref="I14:I15"/>
    <mergeCell ref="C13:G13"/>
    <mergeCell ref="E7:F7"/>
    <mergeCell ref="E8:F8"/>
    <mergeCell ref="G5:H6"/>
    <mergeCell ref="E5:F6"/>
    <mergeCell ref="H13:L13"/>
    <mergeCell ref="C14:C15"/>
    <mergeCell ref="A1:R1"/>
    <mergeCell ref="A3:R3"/>
    <mergeCell ref="B5:B6"/>
    <mergeCell ref="G8:H8"/>
    <mergeCell ref="J5:K5"/>
    <mergeCell ref="H43:I43"/>
    <mergeCell ref="K27:L27"/>
    <mergeCell ref="E9:F9"/>
    <mergeCell ref="H22:H24"/>
    <mergeCell ref="G22:G24"/>
  </mergeCells>
  <printOptions/>
  <pageMargins left="0.1968503937007874" right="0.1968503937007874" top="0.1968503937007874" bottom="0.1968503937007874" header="0.31496062992125984" footer="0.31496062992125984"/>
  <pageSetup horizontalDpi="600" verticalDpi="600" orientation="landscape" paperSize="9" scale="70" r:id="rId1"/>
  <colBreaks count="1" manualBreakCount="1">
    <brk id="12" max="65535" man="1"/>
  </colBreaks>
</worksheet>
</file>

<file path=xl/worksheets/sheet11.xml><?xml version="1.0" encoding="utf-8"?>
<worksheet xmlns="http://schemas.openxmlformats.org/spreadsheetml/2006/main" xmlns:r="http://schemas.openxmlformats.org/officeDocument/2006/relationships">
  <sheetPr>
    <tabColor theme="9" tint="0.5999900102615356"/>
  </sheetPr>
  <dimension ref="A1:J74"/>
  <sheetViews>
    <sheetView view="pageBreakPreview" zoomScale="85" zoomScaleSheetLayoutView="85" zoomScalePageLayoutView="0" workbookViewId="0" topLeftCell="A4">
      <selection activeCell="P12" sqref="P12"/>
    </sheetView>
  </sheetViews>
  <sheetFormatPr defaultColWidth="9.140625" defaultRowHeight="15"/>
  <cols>
    <col min="1" max="1" width="17.28125" style="0" customWidth="1"/>
    <col min="2" max="2" width="39.57421875" style="0" customWidth="1"/>
    <col min="3" max="4" width="17.140625" style="0" customWidth="1"/>
    <col min="5" max="5" width="13.7109375" style="0" customWidth="1"/>
    <col min="6" max="6" width="15.7109375" style="0" customWidth="1"/>
    <col min="7" max="7" width="14.421875" style="0" customWidth="1"/>
    <col min="8" max="8" width="16.00390625" style="0" customWidth="1"/>
    <col min="9" max="9" width="20.28125" style="0" customWidth="1"/>
  </cols>
  <sheetData>
    <row r="1" spans="2:9" ht="15.75" customHeight="1">
      <c r="B1" s="6"/>
      <c r="C1" s="6"/>
      <c r="D1" s="6"/>
      <c r="E1" s="6"/>
      <c r="F1" s="6"/>
      <c r="G1" s="122" t="s">
        <v>0</v>
      </c>
      <c r="H1" s="122"/>
      <c r="I1" s="122"/>
    </row>
    <row r="2" spans="2:9" ht="15.75" customHeight="1">
      <c r="B2" s="6"/>
      <c r="C2" s="6"/>
      <c r="D2" s="6"/>
      <c r="E2" s="6"/>
      <c r="F2" s="6"/>
      <c r="G2" s="122" t="s">
        <v>1</v>
      </c>
      <c r="H2" s="122"/>
      <c r="I2" s="122"/>
    </row>
    <row r="3" spans="2:9" ht="15.75" customHeight="1">
      <c r="B3" s="6"/>
      <c r="C3" s="6"/>
      <c r="D3" s="6"/>
      <c r="E3" s="6"/>
      <c r="F3" s="6"/>
      <c r="G3" s="122" t="s">
        <v>2</v>
      </c>
      <c r="H3" s="122"/>
      <c r="I3" s="122"/>
    </row>
    <row r="4" spans="1:9" ht="15.75">
      <c r="A4" s="1"/>
      <c r="B4" s="6"/>
      <c r="C4" s="6"/>
      <c r="D4" s="6"/>
      <c r="E4" s="6"/>
      <c r="F4" s="6"/>
      <c r="G4" s="122" t="s">
        <v>10</v>
      </c>
      <c r="H4" s="122"/>
      <c r="I4" s="122"/>
    </row>
    <row r="5" spans="1:9" ht="15.75">
      <c r="A5" s="6"/>
      <c r="B5" s="6"/>
      <c r="C5" s="6"/>
      <c r="D5" s="6"/>
      <c r="E5" s="6"/>
      <c r="F5" s="6"/>
      <c r="G5" s="122" t="s">
        <v>13</v>
      </c>
      <c r="H5" s="122"/>
      <c r="I5" s="122"/>
    </row>
    <row r="6" spans="1:9" ht="9" customHeight="1">
      <c r="A6" s="6"/>
      <c r="B6" s="6"/>
      <c r="C6" s="6"/>
      <c r="D6" s="6"/>
      <c r="E6" s="6"/>
      <c r="F6" s="6"/>
      <c r="G6" s="6"/>
      <c r="H6" s="6"/>
      <c r="I6" s="6"/>
    </row>
    <row r="7" spans="1:9" ht="18.75">
      <c r="A7" s="129" t="s">
        <v>110</v>
      </c>
      <c r="B7" s="129"/>
      <c r="C7" s="129"/>
      <c r="D7" s="129"/>
      <c r="E7" s="129"/>
      <c r="F7" s="129"/>
      <c r="G7" s="129"/>
      <c r="H7" s="129"/>
      <c r="I7" s="129"/>
    </row>
    <row r="8" spans="1:9" ht="5.25" customHeight="1">
      <c r="A8" s="6"/>
      <c r="B8" s="6"/>
      <c r="C8" s="6"/>
      <c r="D8" s="6"/>
      <c r="E8" s="6"/>
      <c r="F8" s="6"/>
      <c r="G8" s="6"/>
      <c r="H8" s="6"/>
      <c r="I8" s="6"/>
    </row>
    <row r="9" spans="1:10" ht="25.5" customHeight="1">
      <c r="A9" s="138" t="s">
        <v>291</v>
      </c>
      <c r="B9" s="138"/>
      <c r="C9" s="138"/>
      <c r="D9" s="138"/>
      <c r="E9" s="138"/>
      <c r="F9" s="138"/>
      <c r="G9" s="128" t="s">
        <v>292</v>
      </c>
      <c r="H9" s="128"/>
      <c r="I9" s="92" t="s">
        <v>138</v>
      </c>
      <c r="J9" s="31"/>
    </row>
    <row r="10" spans="1:10" ht="48" customHeight="1">
      <c r="A10" s="328" t="s">
        <v>20</v>
      </c>
      <c r="B10" s="328"/>
      <c r="C10" s="328"/>
      <c r="D10" s="328"/>
      <c r="E10" s="328"/>
      <c r="F10" s="328"/>
      <c r="G10" s="327" t="s">
        <v>128</v>
      </c>
      <c r="H10" s="327"/>
      <c r="I10" s="34" t="s">
        <v>126</v>
      </c>
      <c r="J10" s="33"/>
    </row>
    <row r="11" spans="1:10" ht="24" customHeight="1">
      <c r="A11" s="138" t="s">
        <v>293</v>
      </c>
      <c r="B11" s="138"/>
      <c r="C11" s="138"/>
      <c r="D11" s="138"/>
      <c r="E11" s="138"/>
      <c r="F11" s="138"/>
      <c r="G11" s="128" t="s">
        <v>294</v>
      </c>
      <c r="H11" s="128"/>
      <c r="I11" s="92" t="s">
        <v>138</v>
      </c>
      <c r="J11" s="33"/>
    </row>
    <row r="12" spans="1:10" ht="91.5" customHeight="1">
      <c r="A12" s="328" t="s">
        <v>21</v>
      </c>
      <c r="B12" s="328"/>
      <c r="C12" s="328"/>
      <c r="D12" s="328"/>
      <c r="E12" s="328"/>
      <c r="F12" s="328"/>
      <c r="G12" s="327" t="s">
        <v>132</v>
      </c>
      <c r="H12" s="327"/>
      <c r="I12" s="34" t="s">
        <v>126</v>
      </c>
      <c r="J12" s="31"/>
    </row>
    <row r="13" spans="1:10" ht="30.75" customHeight="1">
      <c r="A13" s="130" t="s">
        <v>297</v>
      </c>
      <c r="B13" s="130"/>
      <c r="C13" s="128" t="s">
        <v>296</v>
      </c>
      <c r="D13" s="128"/>
      <c r="E13" s="330" t="s">
        <v>295</v>
      </c>
      <c r="F13" s="330"/>
      <c r="G13" s="329" t="s">
        <v>142</v>
      </c>
      <c r="H13" s="329"/>
      <c r="I13" s="91">
        <v>22201100000</v>
      </c>
      <c r="J13" s="33"/>
    </row>
    <row r="14" spans="1:10" ht="74.25" customHeight="1">
      <c r="A14" s="327" t="s">
        <v>134</v>
      </c>
      <c r="B14" s="327"/>
      <c r="C14" s="327" t="s">
        <v>135</v>
      </c>
      <c r="D14" s="327"/>
      <c r="E14" s="327" t="s">
        <v>136</v>
      </c>
      <c r="F14" s="327"/>
      <c r="G14" s="327" t="s">
        <v>133</v>
      </c>
      <c r="H14" s="327"/>
      <c r="I14" s="34" t="s">
        <v>127</v>
      </c>
      <c r="J14" s="35"/>
    </row>
    <row r="15" spans="1:9" ht="6.75" customHeight="1">
      <c r="A15" s="3"/>
      <c r="B15" s="3"/>
      <c r="C15" s="3"/>
      <c r="D15" s="3"/>
      <c r="E15" s="3"/>
      <c r="F15" s="10"/>
      <c r="G15" s="10"/>
      <c r="H15" s="10"/>
      <c r="I15" s="10"/>
    </row>
    <row r="16" spans="1:9" ht="15.75">
      <c r="A16" s="132" t="s">
        <v>88</v>
      </c>
      <c r="B16" s="132"/>
      <c r="C16" s="132"/>
      <c r="D16" s="132"/>
      <c r="E16" s="132"/>
      <c r="F16" s="132"/>
      <c r="G16" s="132"/>
      <c r="H16" s="132"/>
      <c r="I16" s="132"/>
    </row>
    <row r="17" spans="1:9" ht="9" customHeight="1">
      <c r="A17" s="6"/>
      <c r="B17" s="6"/>
      <c r="C17" s="6"/>
      <c r="D17" s="6"/>
      <c r="E17" s="6"/>
      <c r="F17" s="6"/>
      <c r="G17" s="6"/>
      <c r="H17" s="6"/>
      <c r="I17" s="6"/>
    </row>
    <row r="18" spans="1:9" ht="15.75">
      <c r="A18" s="132" t="s">
        <v>111</v>
      </c>
      <c r="B18" s="132"/>
      <c r="C18" s="132"/>
      <c r="D18" s="132"/>
      <c r="E18" s="132"/>
      <c r="F18" s="132"/>
      <c r="G18" s="132"/>
      <c r="H18" s="132"/>
      <c r="I18" s="132"/>
    </row>
    <row r="19" spans="1:9" ht="15.75">
      <c r="A19" s="2"/>
      <c r="I19" s="12" t="s">
        <v>19</v>
      </c>
    </row>
    <row r="20" spans="1:9" ht="62.25" customHeight="1">
      <c r="A20" s="123" t="s">
        <v>67</v>
      </c>
      <c r="B20" s="123" t="s">
        <v>3</v>
      </c>
      <c r="C20" s="255" t="s">
        <v>112</v>
      </c>
      <c r="D20" s="255" t="s">
        <v>97</v>
      </c>
      <c r="E20" s="123" t="s">
        <v>98</v>
      </c>
      <c r="F20" s="123"/>
      <c r="G20" s="123"/>
      <c r="H20" s="123"/>
      <c r="I20" s="123" t="s">
        <v>113</v>
      </c>
    </row>
    <row r="21" spans="1:9" ht="72" customHeight="1">
      <c r="A21" s="123"/>
      <c r="B21" s="123"/>
      <c r="C21" s="256"/>
      <c r="D21" s="256"/>
      <c r="E21" s="123" t="s">
        <v>71</v>
      </c>
      <c r="F21" s="123"/>
      <c r="G21" s="123" t="s">
        <v>92</v>
      </c>
      <c r="H21" s="123"/>
      <c r="I21" s="123"/>
    </row>
    <row r="22" spans="1:9" ht="18.75" customHeight="1">
      <c r="A22" s="13">
        <v>1</v>
      </c>
      <c r="B22" s="13">
        <v>2</v>
      </c>
      <c r="C22" s="13">
        <v>3</v>
      </c>
      <c r="D22" s="13">
        <v>4</v>
      </c>
      <c r="E22" s="123">
        <v>5</v>
      </c>
      <c r="F22" s="123"/>
      <c r="G22" s="153">
        <v>6</v>
      </c>
      <c r="H22" s="153"/>
      <c r="I22" s="13">
        <v>7</v>
      </c>
    </row>
    <row r="23" spans="1:9" ht="36" customHeight="1">
      <c r="A23" s="13">
        <v>3210</v>
      </c>
      <c r="B23" s="14" t="s">
        <v>193</v>
      </c>
      <c r="C23" s="20"/>
      <c r="D23" s="20"/>
      <c r="E23" s="123"/>
      <c r="F23" s="123"/>
      <c r="G23" s="153"/>
      <c r="H23" s="153"/>
      <c r="I23" s="20"/>
    </row>
    <row r="24" spans="1:9" ht="15.75">
      <c r="A24" s="19"/>
      <c r="B24" s="28"/>
      <c r="C24" s="29"/>
      <c r="D24" s="29"/>
      <c r="E24" s="19"/>
      <c r="F24" s="19"/>
      <c r="G24" s="30"/>
      <c r="H24" s="30"/>
      <c r="I24" s="29"/>
    </row>
    <row r="25" spans="1:9" ht="15.75">
      <c r="A25" s="130" t="s">
        <v>114</v>
      </c>
      <c r="B25" s="130"/>
      <c r="C25" s="130"/>
      <c r="D25" s="130"/>
      <c r="E25" s="130"/>
      <c r="F25" s="130"/>
      <c r="G25" s="130"/>
      <c r="H25" s="130"/>
      <c r="I25" s="130"/>
    </row>
    <row r="27" spans="1:9" ht="95.25" customHeight="1">
      <c r="A27" s="13" t="s">
        <v>39</v>
      </c>
      <c r="B27" s="13" t="s">
        <v>3</v>
      </c>
      <c r="C27" s="13" t="s">
        <v>41</v>
      </c>
      <c r="D27" s="147" t="s">
        <v>42</v>
      </c>
      <c r="E27" s="147"/>
      <c r="F27" s="326" t="s">
        <v>115</v>
      </c>
      <c r="G27" s="326"/>
      <c r="H27" s="147" t="s">
        <v>116</v>
      </c>
      <c r="I27" s="147"/>
    </row>
    <row r="28" spans="1:9" ht="15.75">
      <c r="A28" s="13">
        <v>1</v>
      </c>
      <c r="B28" s="13">
        <v>2</v>
      </c>
      <c r="C28" s="13">
        <v>3</v>
      </c>
      <c r="D28" s="148">
        <v>4</v>
      </c>
      <c r="E28" s="148"/>
      <c r="F28" s="148">
        <v>5</v>
      </c>
      <c r="G28" s="148"/>
      <c r="H28" s="148">
        <v>6</v>
      </c>
      <c r="I28" s="148"/>
    </row>
    <row r="29" spans="1:9" ht="15.75">
      <c r="A29" s="13"/>
      <c r="B29" s="27" t="s">
        <v>43</v>
      </c>
      <c r="C29" s="13"/>
      <c r="D29" s="148"/>
      <c r="E29" s="148"/>
      <c r="F29" s="148"/>
      <c r="G29" s="148"/>
      <c r="H29" s="148"/>
      <c r="I29" s="148"/>
    </row>
    <row r="30" spans="1:9" ht="15.75">
      <c r="A30" s="13"/>
      <c r="B30" s="27"/>
      <c r="C30" s="13"/>
      <c r="D30" s="148"/>
      <c r="E30" s="148"/>
      <c r="F30" s="148"/>
      <c r="G30" s="148"/>
      <c r="H30" s="148"/>
      <c r="I30" s="148"/>
    </row>
    <row r="31" spans="1:9" ht="15.75">
      <c r="A31" s="13"/>
      <c r="B31" s="27" t="s">
        <v>44</v>
      </c>
      <c r="C31" s="13"/>
      <c r="D31" s="148"/>
      <c r="E31" s="148"/>
      <c r="F31" s="148"/>
      <c r="G31" s="148"/>
      <c r="H31" s="148"/>
      <c r="I31" s="148"/>
    </row>
    <row r="32" spans="1:9" ht="15.75">
      <c r="A32" s="13"/>
      <c r="B32" s="27"/>
      <c r="C32" s="13"/>
      <c r="D32" s="148"/>
      <c r="E32" s="148"/>
      <c r="F32" s="148"/>
      <c r="G32" s="148"/>
      <c r="H32" s="148"/>
      <c r="I32" s="148"/>
    </row>
    <row r="33" spans="1:9" ht="15.75">
      <c r="A33" s="13"/>
      <c r="B33" s="27" t="s">
        <v>45</v>
      </c>
      <c r="C33" s="13"/>
      <c r="D33" s="148"/>
      <c r="E33" s="148"/>
      <c r="F33" s="148"/>
      <c r="G33" s="148"/>
      <c r="H33" s="148"/>
      <c r="I33" s="148"/>
    </row>
    <row r="34" spans="1:9" ht="15.75">
      <c r="A34" s="13"/>
      <c r="B34" s="27"/>
      <c r="C34" s="13"/>
      <c r="D34" s="148"/>
      <c r="E34" s="148"/>
      <c r="F34" s="148"/>
      <c r="G34" s="148"/>
      <c r="H34" s="148"/>
      <c r="I34" s="148"/>
    </row>
    <row r="35" spans="1:9" ht="15.75">
      <c r="A35" s="13"/>
      <c r="B35" s="27" t="s">
        <v>46</v>
      </c>
      <c r="C35" s="13"/>
      <c r="D35" s="148"/>
      <c r="E35" s="148"/>
      <c r="F35" s="148"/>
      <c r="G35" s="148"/>
      <c r="H35" s="148"/>
      <c r="I35" s="148"/>
    </row>
    <row r="36" spans="1:9" ht="15.75">
      <c r="A36" s="13"/>
      <c r="B36" s="27"/>
      <c r="C36" s="13"/>
      <c r="D36" s="148"/>
      <c r="E36" s="148"/>
      <c r="F36" s="148"/>
      <c r="G36" s="148"/>
      <c r="H36" s="148"/>
      <c r="I36" s="148"/>
    </row>
    <row r="38" spans="1:9" ht="37.5" customHeight="1">
      <c r="A38" s="322" t="s">
        <v>117</v>
      </c>
      <c r="B38" s="322"/>
      <c r="C38" s="322"/>
      <c r="D38" s="322"/>
      <c r="E38" s="322"/>
      <c r="F38" s="322"/>
      <c r="G38" s="322"/>
      <c r="H38" s="322"/>
      <c r="I38" s="322"/>
    </row>
    <row r="39" spans="1:9" ht="25.5" customHeight="1">
      <c r="A39" s="325" t="s">
        <v>89</v>
      </c>
      <c r="B39" s="325"/>
      <c r="C39" s="325"/>
      <c r="D39" s="325"/>
      <c r="E39" s="325"/>
      <c r="F39" s="325"/>
      <c r="G39" s="325"/>
      <c r="H39" s="325"/>
      <c r="I39" s="325"/>
    </row>
    <row r="41" spans="1:9" ht="15.75">
      <c r="A41" s="13" t="s">
        <v>16</v>
      </c>
      <c r="B41" s="13"/>
      <c r="C41" s="13"/>
      <c r="D41" s="13"/>
      <c r="E41" s="123"/>
      <c r="F41" s="123"/>
      <c r="G41" s="315"/>
      <c r="H41" s="315"/>
      <c r="I41" s="13"/>
    </row>
    <row r="43" spans="1:9" ht="15.75">
      <c r="A43" s="130" t="s">
        <v>119</v>
      </c>
      <c r="B43" s="130"/>
      <c r="C43" s="130"/>
      <c r="D43" s="130"/>
      <c r="E43" s="130"/>
      <c r="F43" s="130"/>
      <c r="G43" s="130"/>
      <c r="H43" s="130"/>
      <c r="I43" s="130"/>
    </row>
    <row r="44" ht="15.75">
      <c r="I44" s="12" t="s">
        <v>19</v>
      </c>
    </row>
    <row r="45" spans="1:9" ht="15.75" customHeight="1">
      <c r="A45" s="123" t="s">
        <v>67</v>
      </c>
      <c r="B45" s="123" t="s">
        <v>3</v>
      </c>
      <c r="C45" s="123" t="s">
        <v>17</v>
      </c>
      <c r="D45" s="123"/>
      <c r="E45" s="123" t="s">
        <v>99</v>
      </c>
      <c r="F45" s="123"/>
      <c r="G45" s="123"/>
      <c r="H45" s="123"/>
      <c r="I45" s="123" t="s">
        <v>118</v>
      </c>
    </row>
    <row r="46" spans="1:9" ht="120" customHeight="1">
      <c r="A46" s="123"/>
      <c r="B46" s="123"/>
      <c r="C46" s="13" t="s">
        <v>90</v>
      </c>
      <c r="D46" s="13" t="s">
        <v>91</v>
      </c>
      <c r="E46" s="123" t="s">
        <v>90</v>
      </c>
      <c r="F46" s="123"/>
      <c r="G46" s="123" t="s">
        <v>92</v>
      </c>
      <c r="H46" s="123"/>
      <c r="I46" s="123"/>
    </row>
    <row r="47" spans="1:9" ht="15.75">
      <c r="A47" s="13">
        <v>1</v>
      </c>
      <c r="B47" s="13">
        <v>2</v>
      </c>
      <c r="C47" s="13">
        <v>3</v>
      </c>
      <c r="D47" s="13">
        <v>4</v>
      </c>
      <c r="E47" s="123">
        <v>5</v>
      </c>
      <c r="F47" s="123"/>
      <c r="G47" s="153">
        <v>6</v>
      </c>
      <c r="H47" s="153"/>
      <c r="I47" s="13">
        <v>7</v>
      </c>
    </row>
    <row r="48" spans="1:9" ht="15.75">
      <c r="A48" s="13"/>
      <c r="B48" s="20"/>
      <c r="C48" s="20"/>
      <c r="D48" s="20"/>
      <c r="E48" s="123"/>
      <c r="F48" s="123"/>
      <c r="G48" s="153"/>
      <c r="H48" s="153"/>
      <c r="I48" s="20"/>
    </row>
    <row r="49" spans="1:9" ht="15.75">
      <c r="A49" s="13"/>
      <c r="B49" s="26"/>
      <c r="C49" s="20"/>
      <c r="D49" s="20"/>
      <c r="E49" s="123"/>
      <c r="F49" s="123"/>
      <c r="G49" s="153"/>
      <c r="H49" s="153"/>
      <c r="I49" s="20"/>
    </row>
    <row r="51" spans="1:9" ht="15.75">
      <c r="A51" s="130" t="s">
        <v>120</v>
      </c>
      <c r="B51" s="130"/>
      <c r="C51" s="130"/>
      <c r="D51" s="130"/>
      <c r="E51" s="130"/>
      <c r="F51" s="130"/>
      <c r="G51" s="130"/>
      <c r="H51" s="130"/>
      <c r="I51" s="130"/>
    </row>
    <row r="53" spans="1:9" ht="110.25">
      <c r="A53" s="13" t="s">
        <v>39</v>
      </c>
      <c r="B53" s="13" t="s">
        <v>3</v>
      </c>
      <c r="C53" s="13" t="s">
        <v>41</v>
      </c>
      <c r="D53" s="147" t="s">
        <v>42</v>
      </c>
      <c r="E53" s="147"/>
      <c r="F53" s="13" t="s">
        <v>93</v>
      </c>
      <c r="G53" s="13" t="s">
        <v>94</v>
      </c>
      <c r="H53" s="13" t="s">
        <v>121</v>
      </c>
      <c r="I53" s="13" t="s">
        <v>122</v>
      </c>
    </row>
    <row r="54" spans="1:9" ht="15.75">
      <c r="A54" s="13">
        <v>1</v>
      </c>
      <c r="B54" s="13">
        <v>2</v>
      </c>
      <c r="C54" s="13">
        <v>3</v>
      </c>
      <c r="D54" s="148">
        <v>4</v>
      </c>
      <c r="E54" s="148"/>
      <c r="F54" s="13">
        <v>5</v>
      </c>
      <c r="G54" s="13">
        <v>6</v>
      </c>
      <c r="H54" s="13">
        <v>7</v>
      </c>
      <c r="I54" s="13">
        <v>8</v>
      </c>
    </row>
    <row r="55" spans="1:9" ht="15.75">
      <c r="A55" s="13"/>
      <c r="B55" s="27" t="s">
        <v>43</v>
      </c>
      <c r="C55" s="13"/>
      <c r="D55" s="148"/>
      <c r="E55" s="148"/>
      <c r="F55" s="13"/>
      <c r="G55" s="13"/>
      <c r="H55" s="13"/>
      <c r="I55" s="13"/>
    </row>
    <row r="56" spans="1:9" ht="15.75">
      <c r="A56" s="13"/>
      <c r="B56" s="27"/>
      <c r="C56" s="13"/>
      <c r="D56" s="148"/>
      <c r="E56" s="148"/>
      <c r="F56" s="13"/>
      <c r="G56" s="13"/>
      <c r="H56" s="13"/>
      <c r="I56" s="13"/>
    </row>
    <row r="57" spans="1:9" ht="15.75">
      <c r="A57" s="13"/>
      <c r="B57" s="27" t="s">
        <v>44</v>
      </c>
      <c r="C57" s="13"/>
      <c r="D57" s="148"/>
      <c r="E57" s="148"/>
      <c r="F57" s="13"/>
      <c r="G57" s="13"/>
      <c r="H57" s="13"/>
      <c r="I57" s="13"/>
    </row>
    <row r="58" spans="1:9" ht="15.75">
      <c r="A58" s="13"/>
      <c r="B58" s="27"/>
      <c r="C58" s="13"/>
      <c r="D58" s="148"/>
      <c r="E58" s="148"/>
      <c r="F58" s="13"/>
      <c r="G58" s="13"/>
      <c r="H58" s="13"/>
      <c r="I58" s="13"/>
    </row>
    <row r="59" spans="1:9" ht="15.75">
      <c r="A59" s="13"/>
      <c r="B59" s="27" t="s">
        <v>45</v>
      </c>
      <c r="C59" s="13"/>
      <c r="D59" s="148"/>
      <c r="E59" s="148"/>
      <c r="F59" s="13"/>
      <c r="G59" s="13"/>
      <c r="H59" s="13"/>
      <c r="I59" s="13"/>
    </row>
    <row r="60" spans="1:9" ht="15.75">
      <c r="A60" s="13"/>
      <c r="B60" s="27"/>
      <c r="C60" s="13"/>
      <c r="D60" s="148"/>
      <c r="E60" s="148"/>
      <c r="F60" s="13"/>
      <c r="G60" s="13"/>
      <c r="H60" s="13"/>
      <c r="I60" s="13"/>
    </row>
    <row r="61" spans="1:9" ht="15.75">
      <c r="A61" s="13"/>
      <c r="B61" s="27" t="s">
        <v>46</v>
      </c>
      <c r="C61" s="13"/>
      <c r="D61" s="148"/>
      <c r="E61" s="148"/>
      <c r="F61" s="13"/>
      <c r="G61" s="13"/>
      <c r="H61" s="13"/>
      <c r="I61" s="13"/>
    </row>
    <row r="62" spans="1:9" ht="15.75">
      <c r="A62" s="13"/>
      <c r="B62" s="27"/>
      <c r="C62" s="13"/>
      <c r="D62" s="148"/>
      <c r="E62" s="148"/>
      <c r="F62" s="13"/>
      <c r="G62" s="13"/>
      <c r="H62" s="13"/>
      <c r="I62" s="13"/>
    </row>
    <row r="64" spans="1:9" ht="42" customHeight="1">
      <c r="A64" s="134" t="s">
        <v>123</v>
      </c>
      <c r="B64" s="134"/>
      <c r="C64" s="134"/>
      <c r="D64" s="134"/>
      <c r="E64" s="134"/>
      <c r="F64" s="134"/>
      <c r="G64" s="134"/>
      <c r="H64" s="134"/>
      <c r="I64" s="134"/>
    </row>
    <row r="65" spans="1:9" ht="15">
      <c r="A65" s="325" t="s">
        <v>89</v>
      </c>
      <c r="B65" s="325"/>
      <c r="C65" s="325"/>
      <c r="D65" s="325"/>
      <c r="E65" s="325"/>
      <c r="F65" s="325"/>
      <c r="G65" s="325"/>
      <c r="H65" s="325"/>
      <c r="I65" s="325"/>
    </row>
    <row r="67" spans="1:9" ht="15.75">
      <c r="A67" s="13" t="s">
        <v>16</v>
      </c>
      <c r="B67" s="13"/>
      <c r="C67" s="13"/>
      <c r="D67" s="13"/>
      <c r="E67" s="123"/>
      <c r="F67" s="123"/>
      <c r="G67" s="315"/>
      <c r="H67" s="315"/>
      <c r="I67" s="13"/>
    </row>
    <row r="71" spans="1:9" ht="15.75">
      <c r="A71" s="134" t="s">
        <v>4</v>
      </c>
      <c r="B71" s="134"/>
      <c r="C71" s="324" t="s">
        <v>9</v>
      </c>
      <c r="D71" s="324"/>
      <c r="E71" s="324"/>
      <c r="F71" s="6"/>
      <c r="G71" s="6"/>
      <c r="H71" s="324" t="s">
        <v>8</v>
      </c>
      <c r="I71" s="324"/>
    </row>
    <row r="72" spans="1:9" ht="15.75">
      <c r="A72" s="7"/>
      <c r="C72" s="120" t="s">
        <v>5</v>
      </c>
      <c r="D72" s="120"/>
      <c r="E72" s="120"/>
      <c r="F72" s="6"/>
      <c r="G72" s="6"/>
      <c r="H72" s="120" t="s">
        <v>6</v>
      </c>
      <c r="I72" s="120"/>
    </row>
    <row r="73" spans="1:9" ht="15.75">
      <c r="A73" s="322" t="s">
        <v>7</v>
      </c>
      <c r="B73" s="322"/>
      <c r="C73" s="323" t="s">
        <v>9</v>
      </c>
      <c r="D73" s="323"/>
      <c r="E73" s="323"/>
      <c r="F73" s="11"/>
      <c r="G73" s="11"/>
      <c r="H73" s="323" t="s">
        <v>8</v>
      </c>
      <c r="I73" s="323"/>
    </row>
    <row r="74" spans="1:9" ht="15.75">
      <c r="A74" s="7"/>
      <c r="B74" s="4"/>
      <c r="C74" s="120" t="s">
        <v>5</v>
      </c>
      <c r="D74" s="120"/>
      <c r="E74" s="120"/>
      <c r="F74" s="6"/>
      <c r="G74" s="6"/>
      <c r="H74" s="120" t="s">
        <v>6</v>
      </c>
      <c r="I74" s="120"/>
    </row>
  </sheetData>
  <sheetProtection/>
  <mergeCells count="110">
    <mergeCell ref="A9:F9"/>
    <mergeCell ref="G9:H9"/>
    <mergeCell ref="G1:I1"/>
    <mergeCell ref="G2:I2"/>
    <mergeCell ref="G3:I3"/>
    <mergeCell ref="G4:I4"/>
    <mergeCell ref="G5:I5"/>
    <mergeCell ref="A7:I7"/>
    <mergeCell ref="A12:F12"/>
    <mergeCell ref="G12:H12"/>
    <mergeCell ref="G13:H13"/>
    <mergeCell ref="A10:F10"/>
    <mergeCell ref="A11:F11"/>
    <mergeCell ref="G11:H11"/>
    <mergeCell ref="A13:B13"/>
    <mergeCell ref="C13:D13"/>
    <mergeCell ref="E13:F13"/>
    <mergeCell ref="G10:H10"/>
    <mergeCell ref="A14:B14"/>
    <mergeCell ref="C14:D14"/>
    <mergeCell ref="E14:F14"/>
    <mergeCell ref="G14:H14"/>
    <mergeCell ref="G22:H22"/>
    <mergeCell ref="E22:F22"/>
    <mergeCell ref="A16:I16"/>
    <mergeCell ref="A18:I18"/>
    <mergeCell ref="A20:A21"/>
    <mergeCell ref="B20:B21"/>
    <mergeCell ref="C20:C21"/>
    <mergeCell ref="D27:E27"/>
    <mergeCell ref="D28:E28"/>
    <mergeCell ref="E23:F23"/>
    <mergeCell ref="H31:I31"/>
    <mergeCell ref="F28:G28"/>
    <mergeCell ref="D20:D21"/>
    <mergeCell ref="F27:G27"/>
    <mergeCell ref="H27:I27"/>
    <mergeCell ref="H28:I28"/>
    <mergeCell ref="G23:H23"/>
    <mergeCell ref="D29:E29"/>
    <mergeCell ref="D30:E30"/>
    <mergeCell ref="D31:E31"/>
    <mergeCell ref="D33:E33"/>
    <mergeCell ref="I20:I21"/>
    <mergeCell ref="E20:H20"/>
    <mergeCell ref="E21:F21"/>
    <mergeCell ref="G21:H21"/>
    <mergeCell ref="H29:I29"/>
    <mergeCell ref="H30:I30"/>
    <mergeCell ref="D35:E35"/>
    <mergeCell ref="A25:I25"/>
    <mergeCell ref="H33:I33"/>
    <mergeCell ref="H34:I34"/>
    <mergeCell ref="D36:E36"/>
    <mergeCell ref="H35:I35"/>
    <mergeCell ref="H36:I36"/>
    <mergeCell ref="F29:G29"/>
    <mergeCell ref="F30:G30"/>
    <mergeCell ref="F31:G31"/>
    <mergeCell ref="A39:I39"/>
    <mergeCell ref="F32:G32"/>
    <mergeCell ref="F33:G33"/>
    <mergeCell ref="F34:G34"/>
    <mergeCell ref="F35:G35"/>
    <mergeCell ref="F36:G36"/>
    <mergeCell ref="D34:E34"/>
    <mergeCell ref="D32:E32"/>
    <mergeCell ref="H32:I32"/>
    <mergeCell ref="A38:I38"/>
    <mergeCell ref="E41:F41"/>
    <mergeCell ref="G41:H41"/>
    <mergeCell ref="A43:I43"/>
    <mergeCell ref="E49:F49"/>
    <mergeCell ref="G49:H49"/>
    <mergeCell ref="E48:F48"/>
    <mergeCell ref="G48:H48"/>
    <mergeCell ref="I45:I46"/>
    <mergeCell ref="E47:F47"/>
    <mergeCell ref="G47:H47"/>
    <mergeCell ref="D53:E53"/>
    <mergeCell ref="C45:D45"/>
    <mergeCell ref="A51:I51"/>
    <mergeCell ref="A45:A46"/>
    <mergeCell ref="B45:B46"/>
    <mergeCell ref="E45:H45"/>
    <mergeCell ref="E46:F46"/>
    <mergeCell ref="G46:H46"/>
    <mergeCell ref="A71:B71"/>
    <mergeCell ref="C71:E71"/>
    <mergeCell ref="H71:I71"/>
    <mergeCell ref="D54:E54"/>
    <mergeCell ref="D55:E55"/>
    <mergeCell ref="A64:I64"/>
    <mergeCell ref="A65:I65"/>
    <mergeCell ref="C74:E74"/>
    <mergeCell ref="H74:I74"/>
    <mergeCell ref="E67:F67"/>
    <mergeCell ref="G67:H67"/>
    <mergeCell ref="C72:E72"/>
    <mergeCell ref="H72:I72"/>
    <mergeCell ref="A73:B73"/>
    <mergeCell ref="C73:E73"/>
    <mergeCell ref="H73:I73"/>
    <mergeCell ref="D56:E56"/>
    <mergeCell ref="D57:E57"/>
    <mergeCell ref="D58:E58"/>
    <mergeCell ref="D59:E59"/>
    <mergeCell ref="D60:E60"/>
    <mergeCell ref="D61:E61"/>
    <mergeCell ref="D62:E62"/>
  </mergeCells>
  <printOptions/>
  <pageMargins left="0.7086614173228347" right="0.31496062992125984" top="0.7480314960629921" bottom="0.7480314960629921" header="0.31496062992125984" footer="0.31496062992125984"/>
  <pageSetup horizontalDpi="600" verticalDpi="600" orientation="landscape" paperSize="9" scale="76" r:id="rId1"/>
  <rowBreaks count="2" manualBreakCount="2">
    <brk id="23" max="8" man="1"/>
    <brk id="50" max="8" man="1"/>
  </rowBreaks>
</worksheet>
</file>

<file path=xl/worksheets/sheet2.xml><?xml version="1.0" encoding="utf-8"?>
<worksheet xmlns="http://schemas.openxmlformats.org/spreadsheetml/2006/main" xmlns:r="http://schemas.openxmlformats.org/officeDocument/2006/relationships">
  <sheetPr>
    <tabColor theme="5" tint="0.5999900102615356"/>
  </sheetPr>
  <dimension ref="A1:AC31"/>
  <sheetViews>
    <sheetView view="pageBreakPreview" zoomScaleSheetLayoutView="100" zoomScalePageLayoutView="0" workbookViewId="0" topLeftCell="A16">
      <selection activeCell="C16" sqref="C16:D16"/>
    </sheetView>
  </sheetViews>
  <sheetFormatPr defaultColWidth="9.140625" defaultRowHeight="15"/>
  <cols>
    <col min="1" max="1" width="17.28125" style="0" customWidth="1"/>
    <col min="2" max="2" width="14.57421875" style="0" customWidth="1"/>
    <col min="3" max="3" width="30.7109375" style="0" customWidth="1"/>
    <col min="4" max="4" width="13.00390625" style="0" customWidth="1"/>
    <col min="5" max="5" width="17.140625" style="0" customWidth="1"/>
    <col min="6" max="6" width="9.28125" style="0" customWidth="1"/>
    <col min="7" max="7" width="21.140625" style="0" customWidth="1"/>
    <col min="8" max="8" width="35.421875" style="0" customWidth="1"/>
    <col min="9" max="9" width="16.00390625" style="0" customWidth="1"/>
    <col min="10" max="10" width="6.57421875" style="0" customWidth="1"/>
  </cols>
  <sheetData>
    <row r="1" spans="3:10" ht="15.75" customHeight="1">
      <c r="C1" s="6"/>
      <c r="D1" s="6"/>
      <c r="E1" s="6"/>
      <c r="F1" s="6"/>
      <c r="G1" s="6"/>
      <c r="H1" s="122" t="s">
        <v>0</v>
      </c>
      <c r="I1" s="122"/>
      <c r="J1" s="122"/>
    </row>
    <row r="2" spans="3:10" ht="15.75" customHeight="1">
      <c r="C2" s="6"/>
      <c r="D2" s="6"/>
      <c r="E2" s="6"/>
      <c r="F2" s="6"/>
      <c r="G2" s="6"/>
      <c r="H2" s="122" t="s">
        <v>1</v>
      </c>
      <c r="I2" s="122"/>
      <c r="J2" s="122"/>
    </row>
    <row r="3" spans="3:10" ht="15.75" customHeight="1">
      <c r="C3" s="6"/>
      <c r="D3" s="6"/>
      <c r="E3" s="6"/>
      <c r="F3" s="6"/>
      <c r="G3" s="6"/>
      <c r="H3" s="122" t="s">
        <v>2</v>
      </c>
      <c r="I3" s="122"/>
      <c r="J3" s="122"/>
    </row>
    <row r="4" spans="1:10" ht="15.75">
      <c r="A4" s="1"/>
      <c r="B4" s="1"/>
      <c r="C4" s="6"/>
      <c r="D4" s="6"/>
      <c r="E4" s="6"/>
      <c r="F4" s="6"/>
      <c r="G4" s="6"/>
      <c r="H4" s="122" t="s">
        <v>10</v>
      </c>
      <c r="I4" s="122"/>
      <c r="J4" s="122"/>
    </row>
    <row r="5" spans="1:10" ht="15.75">
      <c r="A5" s="6"/>
      <c r="B5" s="6"/>
      <c r="C5" s="6"/>
      <c r="D5" s="6"/>
      <c r="E5" s="6"/>
      <c r="F5" s="6"/>
      <c r="G5" s="6"/>
      <c r="H5" s="122" t="s">
        <v>13</v>
      </c>
      <c r="I5" s="122"/>
      <c r="J5" s="122"/>
    </row>
    <row r="6" spans="1:10" ht="12.75" customHeight="1">
      <c r="A6" s="6"/>
      <c r="B6" s="6"/>
      <c r="C6" s="6"/>
      <c r="D6" s="6"/>
      <c r="E6" s="6"/>
      <c r="F6" s="6"/>
      <c r="G6" s="6"/>
      <c r="H6" s="6"/>
      <c r="I6" s="6"/>
      <c r="J6" s="6"/>
    </row>
    <row r="7" spans="1:10" ht="18.75">
      <c r="A7" s="129" t="s">
        <v>329</v>
      </c>
      <c r="B7" s="129"/>
      <c r="C7" s="129"/>
      <c r="D7" s="129"/>
      <c r="E7" s="129"/>
      <c r="F7" s="129"/>
      <c r="G7" s="129"/>
      <c r="H7" s="129"/>
      <c r="I7" s="129"/>
      <c r="J7" s="129"/>
    </row>
    <row r="8" spans="1:10" ht="15.75">
      <c r="A8" s="6"/>
      <c r="B8" s="6"/>
      <c r="C8" s="6"/>
      <c r="D8" s="6"/>
      <c r="E8" s="6"/>
      <c r="F8" s="6"/>
      <c r="G8" s="6"/>
      <c r="H8" s="6"/>
      <c r="I8" s="6"/>
      <c r="J8" s="6"/>
    </row>
    <row r="9" spans="1:10" ht="24" customHeight="1">
      <c r="A9" s="6"/>
      <c r="B9" s="6"/>
      <c r="C9" s="6"/>
      <c r="D9" s="6"/>
      <c r="E9" s="6"/>
      <c r="F9" s="6"/>
      <c r="G9" s="6"/>
      <c r="H9" s="6"/>
      <c r="I9" s="6"/>
      <c r="J9" s="6"/>
    </row>
    <row r="10" spans="1:10" ht="25.5" customHeight="1">
      <c r="A10" s="138" t="s">
        <v>137</v>
      </c>
      <c r="B10" s="138"/>
      <c r="C10" s="138"/>
      <c r="D10" s="138"/>
      <c r="E10" s="138"/>
      <c r="F10" s="138"/>
      <c r="G10" s="136">
        <v>14</v>
      </c>
      <c r="H10" s="136"/>
      <c r="I10" s="137" t="s">
        <v>138</v>
      </c>
      <c r="J10" s="137"/>
    </row>
    <row r="11" spans="1:10" ht="34.5" customHeight="1">
      <c r="A11" s="131" t="s">
        <v>20</v>
      </c>
      <c r="B11" s="131"/>
      <c r="C11" s="131"/>
      <c r="D11" s="131"/>
      <c r="E11" s="131"/>
      <c r="F11" s="131"/>
      <c r="G11" s="133" t="s">
        <v>128</v>
      </c>
      <c r="H11" s="133"/>
      <c r="I11" s="133" t="s">
        <v>126</v>
      </c>
      <c r="J11" s="133"/>
    </row>
    <row r="12" spans="1:10" ht="18.75" customHeight="1">
      <c r="A12" s="3"/>
      <c r="B12" s="3"/>
      <c r="C12" s="3"/>
      <c r="D12" s="3"/>
      <c r="E12" s="3"/>
      <c r="F12" s="3"/>
      <c r="G12" s="33"/>
      <c r="H12" s="33"/>
      <c r="I12" s="33"/>
      <c r="J12" s="33"/>
    </row>
    <row r="13" spans="1:10" ht="18.75" customHeight="1">
      <c r="A13" s="138" t="s">
        <v>139</v>
      </c>
      <c r="B13" s="138"/>
      <c r="C13" s="138"/>
      <c r="D13" s="138"/>
      <c r="E13" s="138"/>
      <c r="F13" s="138"/>
      <c r="G13" s="136">
        <v>141</v>
      </c>
      <c r="H13" s="136"/>
      <c r="I13" s="143" t="s">
        <v>138</v>
      </c>
      <c r="J13" s="143"/>
    </row>
    <row r="14" spans="1:10" ht="66.75" customHeight="1">
      <c r="A14" s="131" t="s">
        <v>21</v>
      </c>
      <c r="B14" s="131"/>
      <c r="C14" s="131"/>
      <c r="D14" s="131"/>
      <c r="E14" s="131"/>
      <c r="F14" s="131"/>
      <c r="G14" s="133" t="s">
        <v>132</v>
      </c>
      <c r="H14" s="133"/>
      <c r="I14" s="133" t="s">
        <v>126</v>
      </c>
      <c r="J14" s="133"/>
    </row>
    <row r="15" spans="1:10" ht="35.25" customHeight="1">
      <c r="A15" s="138" t="s">
        <v>370</v>
      </c>
      <c r="B15" s="138"/>
      <c r="C15" s="145" t="s">
        <v>371</v>
      </c>
      <c r="D15" s="145"/>
      <c r="E15" s="146" t="s">
        <v>141</v>
      </c>
      <c r="F15" s="146"/>
      <c r="G15" s="140" t="s">
        <v>142</v>
      </c>
      <c r="H15" s="140"/>
      <c r="I15" s="141">
        <v>22201100000</v>
      </c>
      <c r="J15" s="141"/>
    </row>
    <row r="16" spans="1:10" ht="66.75" customHeight="1">
      <c r="A16" s="120" t="s">
        <v>134</v>
      </c>
      <c r="B16" s="120"/>
      <c r="C16" s="120" t="s">
        <v>135</v>
      </c>
      <c r="D16" s="120"/>
      <c r="E16" s="120" t="s">
        <v>136</v>
      </c>
      <c r="F16" s="120"/>
      <c r="G16" s="133" t="s">
        <v>133</v>
      </c>
      <c r="H16" s="133"/>
      <c r="I16" s="133" t="s">
        <v>127</v>
      </c>
      <c r="J16" s="133"/>
    </row>
    <row r="17" spans="1:10" ht="7.5" customHeight="1">
      <c r="A17" s="3"/>
      <c r="B17" s="3"/>
      <c r="C17" s="3"/>
      <c r="D17" s="3"/>
      <c r="E17" s="3"/>
      <c r="F17" s="3"/>
      <c r="G17" s="10"/>
      <c r="H17" s="10"/>
      <c r="I17" s="10"/>
      <c r="J17" s="10"/>
    </row>
    <row r="18" spans="1:10" ht="15.75">
      <c r="A18" s="132" t="s">
        <v>330</v>
      </c>
      <c r="B18" s="132"/>
      <c r="C18" s="132"/>
      <c r="D18" s="132"/>
      <c r="E18" s="132"/>
      <c r="F18" s="132"/>
      <c r="G18" s="132"/>
      <c r="H18" s="132"/>
      <c r="I18" s="132"/>
      <c r="J18" s="132"/>
    </row>
    <row r="19" spans="1:10" ht="6.75" customHeight="1">
      <c r="A19" s="6"/>
      <c r="B19" s="6"/>
      <c r="C19" s="6"/>
      <c r="D19" s="6"/>
      <c r="E19" s="6"/>
      <c r="F19" s="6"/>
      <c r="G19" s="6"/>
      <c r="H19" s="6"/>
      <c r="I19" s="6"/>
      <c r="J19" s="6"/>
    </row>
    <row r="20" spans="1:10" ht="21.75" customHeight="1">
      <c r="A20" s="132" t="s">
        <v>100</v>
      </c>
      <c r="B20" s="132"/>
      <c r="C20" s="132"/>
      <c r="D20" s="132"/>
      <c r="E20" s="132"/>
      <c r="F20" s="132"/>
      <c r="G20" s="132"/>
      <c r="H20" s="132"/>
      <c r="I20" s="132"/>
      <c r="J20" s="132"/>
    </row>
    <row r="21" spans="1:10" ht="28.5" customHeight="1">
      <c r="A21" s="142" t="s">
        <v>143</v>
      </c>
      <c r="B21" s="142"/>
      <c r="C21" s="142"/>
      <c r="D21" s="142"/>
      <c r="E21" s="142"/>
      <c r="F21" s="142"/>
      <c r="G21" s="142"/>
      <c r="H21" s="142"/>
      <c r="I21" s="142"/>
      <c r="J21" s="142"/>
    </row>
    <row r="22" spans="1:10" ht="21.75" customHeight="1">
      <c r="A22" s="132" t="s">
        <v>101</v>
      </c>
      <c r="B22" s="132"/>
      <c r="C22" s="132"/>
      <c r="D22" s="132"/>
      <c r="E22" s="132"/>
      <c r="F22" s="132"/>
      <c r="G22" s="132"/>
      <c r="H22" s="132"/>
      <c r="I22" s="132"/>
      <c r="J22" s="132"/>
    </row>
    <row r="23" spans="1:29" ht="18" customHeight="1">
      <c r="A23" s="144" t="s">
        <v>148</v>
      </c>
      <c r="B23" s="144"/>
      <c r="C23" s="144"/>
      <c r="D23" s="144"/>
      <c r="E23" s="144"/>
      <c r="F23" s="144"/>
      <c r="G23" s="144"/>
      <c r="H23" s="144"/>
      <c r="I23" s="144"/>
      <c r="J23" s="144"/>
      <c r="M23" s="38"/>
      <c r="N23" s="38"/>
      <c r="O23" s="38"/>
      <c r="P23" s="38"/>
      <c r="Q23" s="38"/>
      <c r="R23" s="38"/>
      <c r="S23" s="38"/>
      <c r="T23" s="38"/>
      <c r="U23" s="38"/>
      <c r="V23" s="38"/>
      <c r="W23" s="38"/>
      <c r="X23" s="38"/>
      <c r="Y23" s="38"/>
      <c r="Z23" s="38"/>
      <c r="AA23" s="38"/>
      <c r="AB23" s="38"/>
      <c r="AC23" s="39"/>
    </row>
    <row r="24" spans="1:29" ht="18" customHeight="1">
      <c r="A24" s="144" t="s">
        <v>153</v>
      </c>
      <c r="B24" s="144"/>
      <c r="C24" s="144"/>
      <c r="D24" s="144"/>
      <c r="E24" s="144"/>
      <c r="F24" s="144"/>
      <c r="G24" s="144"/>
      <c r="H24" s="144"/>
      <c r="I24" s="144"/>
      <c r="J24" s="144"/>
      <c r="M24" s="38"/>
      <c r="N24" s="38"/>
      <c r="O24" s="38"/>
      <c r="P24" s="38"/>
      <c r="Q24" s="38"/>
      <c r="R24" s="38"/>
      <c r="S24" s="38"/>
      <c r="T24" s="38"/>
      <c r="U24" s="38"/>
      <c r="V24" s="38"/>
      <c r="W24" s="38"/>
      <c r="X24" s="38"/>
      <c r="Y24" s="38"/>
      <c r="Z24" s="38"/>
      <c r="AA24" s="38"/>
      <c r="AB24" s="38"/>
      <c r="AC24" s="39"/>
    </row>
    <row r="25" spans="1:10" ht="18" customHeight="1">
      <c r="A25" s="58"/>
      <c r="B25" s="59"/>
      <c r="C25" s="59"/>
      <c r="D25" s="59"/>
      <c r="E25" s="59"/>
      <c r="F25" s="59"/>
      <c r="G25" s="59"/>
      <c r="H25" s="59"/>
      <c r="I25" s="59"/>
      <c r="J25" s="59"/>
    </row>
    <row r="26" spans="1:10" ht="6" customHeight="1">
      <c r="A26" s="58"/>
      <c r="B26" s="59"/>
      <c r="C26" s="59"/>
      <c r="D26" s="59"/>
      <c r="E26" s="59"/>
      <c r="F26" s="59"/>
      <c r="G26" s="59"/>
      <c r="H26" s="59"/>
      <c r="I26" s="59"/>
      <c r="J26" s="59"/>
    </row>
    <row r="27" spans="1:10" ht="21.75" customHeight="1">
      <c r="A27" s="132" t="s">
        <v>102</v>
      </c>
      <c r="B27" s="132"/>
      <c r="C27" s="132"/>
      <c r="D27" s="132"/>
      <c r="E27" s="132"/>
      <c r="F27" s="132"/>
      <c r="G27" s="132"/>
      <c r="H27" s="132"/>
      <c r="I27" s="132"/>
      <c r="J27" s="132"/>
    </row>
    <row r="28" spans="1:10" ht="100.5" customHeight="1">
      <c r="A28" s="139" t="s">
        <v>372</v>
      </c>
      <c r="B28" s="139"/>
      <c r="C28" s="139"/>
      <c r="D28" s="139"/>
      <c r="E28" s="139"/>
      <c r="F28" s="139"/>
      <c r="G28" s="139"/>
      <c r="H28" s="139"/>
      <c r="I28" s="139"/>
      <c r="J28" s="139"/>
    </row>
    <row r="29" spans="1:2" ht="15.75">
      <c r="A29" s="2"/>
      <c r="B29" s="2"/>
    </row>
    <row r="31" spans="1:2" ht="15.75">
      <c r="A31" s="2"/>
      <c r="B31" s="2"/>
    </row>
  </sheetData>
  <sheetProtection/>
  <mergeCells count="36">
    <mergeCell ref="A23:J23"/>
    <mergeCell ref="A24:J24"/>
    <mergeCell ref="C15:D15"/>
    <mergeCell ref="E15:F15"/>
    <mergeCell ref="A16:B16"/>
    <mergeCell ref="C16:D16"/>
    <mergeCell ref="A11:F11"/>
    <mergeCell ref="A18:J18"/>
    <mergeCell ref="A27:J27"/>
    <mergeCell ref="A14:F14"/>
    <mergeCell ref="A20:J20"/>
    <mergeCell ref="I11:J11"/>
    <mergeCell ref="G13:H13"/>
    <mergeCell ref="I13:J13"/>
    <mergeCell ref="G14:H14"/>
    <mergeCell ref="A15:B15"/>
    <mergeCell ref="A28:J28"/>
    <mergeCell ref="A22:J22"/>
    <mergeCell ref="A13:F13"/>
    <mergeCell ref="I14:J14"/>
    <mergeCell ref="G15:H15"/>
    <mergeCell ref="I15:J15"/>
    <mergeCell ref="G16:H16"/>
    <mergeCell ref="I16:J16"/>
    <mergeCell ref="E16:F16"/>
    <mergeCell ref="A21:J21"/>
    <mergeCell ref="G11:H11"/>
    <mergeCell ref="G10:H10"/>
    <mergeCell ref="A7:J7"/>
    <mergeCell ref="H1:J1"/>
    <mergeCell ref="H2:J2"/>
    <mergeCell ref="H3:J3"/>
    <mergeCell ref="H4:J4"/>
    <mergeCell ref="H5:J5"/>
    <mergeCell ref="I10:J10"/>
    <mergeCell ref="A10:F10"/>
  </mergeCells>
  <printOptions/>
  <pageMargins left="0.1968503937007874" right="0.11811023622047245" top="0.1968503937007874" bottom="0.1968503937007874" header="0.31496062992125984" footer="0.31496062992125984"/>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sheetPr>
    <tabColor theme="5" tint="0.5999900102615356"/>
  </sheetPr>
  <dimension ref="A1:N24"/>
  <sheetViews>
    <sheetView view="pageBreakPreview" zoomScaleSheetLayoutView="100" zoomScalePageLayoutView="0" workbookViewId="0" topLeftCell="A10">
      <selection activeCell="K22" sqref="K22:L22"/>
    </sheetView>
  </sheetViews>
  <sheetFormatPr defaultColWidth="9.140625" defaultRowHeight="15"/>
  <cols>
    <col min="1" max="1" width="10.7109375" style="0" customWidth="1"/>
    <col min="2" max="2" width="19.57421875" style="0" customWidth="1"/>
    <col min="3" max="3" width="12.421875" style="0" customWidth="1"/>
    <col min="4" max="4" width="14.57421875" style="0" customWidth="1"/>
    <col min="5" max="5" width="16.421875" style="0" customWidth="1"/>
    <col min="6" max="6" width="14.28125" style="0" customWidth="1"/>
    <col min="7" max="7" width="15.421875" style="0" customWidth="1"/>
    <col min="8" max="8" width="16.421875" style="0" customWidth="1"/>
    <col min="9" max="9" width="16.00390625" style="0" customWidth="1"/>
    <col min="10" max="10" width="14.7109375" style="0" customWidth="1"/>
    <col min="11" max="11" width="13.28125" style="0" customWidth="1"/>
    <col min="12" max="12" width="14.7109375" style="0" customWidth="1"/>
    <col min="13" max="13" width="15.140625" style="0" customWidth="1"/>
    <col min="14" max="14" width="14.00390625" style="0" customWidth="1"/>
  </cols>
  <sheetData>
    <row r="1" spans="1:13" ht="15.75">
      <c r="A1" s="132" t="s">
        <v>103</v>
      </c>
      <c r="B1" s="132"/>
      <c r="C1" s="132"/>
      <c r="D1" s="132"/>
      <c r="E1" s="132"/>
      <c r="F1" s="132"/>
      <c r="G1" s="132"/>
      <c r="H1" s="132"/>
      <c r="I1" s="132"/>
      <c r="J1" s="132"/>
      <c r="K1" s="132"/>
      <c r="L1" s="132"/>
      <c r="M1" s="132"/>
    </row>
    <row r="2" ht="10.5" customHeight="1"/>
    <row r="3" spans="1:13" ht="15.75">
      <c r="A3" s="132" t="s">
        <v>331</v>
      </c>
      <c r="B3" s="132"/>
      <c r="C3" s="132"/>
      <c r="D3" s="132"/>
      <c r="E3" s="132"/>
      <c r="F3" s="132"/>
      <c r="G3" s="132"/>
      <c r="H3" s="132"/>
      <c r="I3" s="132"/>
      <c r="J3" s="132"/>
      <c r="K3" s="132"/>
      <c r="L3" s="132"/>
      <c r="M3" s="132"/>
    </row>
    <row r="4" ht="15.75">
      <c r="N4" s="37" t="s">
        <v>19</v>
      </c>
    </row>
    <row r="5" spans="1:14" ht="15.75" customHeight="1">
      <c r="A5" s="123" t="s">
        <v>22</v>
      </c>
      <c r="B5" s="123" t="s">
        <v>3</v>
      </c>
      <c r="C5" s="123" t="s">
        <v>333</v>
      </c>
      <c r="D5" s="123"/>
      <c r="E5" s="123"/>
      <c r="F5" s="123"/>
      <c r="G5" s="123" t="s">
        <v>334</v>
      </c>
      <c r="H5" s="123"/>
      <c r="I5" s="123"/>
      <c r="J5" s="123"/>
      <c r="K5" s="123" t="s">
        <v>335</v>
      </c>
      <c r="L5" s="123"/>
      <c r="M5" s="123"/>
      <c r="N5" s="123"/>
    </row>
    <row r="6" spans="1:14" ht="54.75" customHeight="1">
      <c r="A6" s="123"/>
      <c r="B6" s="123"/>
      <c r="C6" s="13" t="s">
        <v>23</v>
      </c>
      <c r="D6" s="13" t="s">
        <v>24</v>
      </c>
      <c r="E6" s="13" t="s">
        <v>25</v>
      </c>
      <c r="F6" s="15" t="s">
        <v>32</v>
      </c>
      <c r="G6" s="13" t="s">
        <v>23</v>
      </c>
      <c r="H6" s="13" t="s">
        <v>24</v>
      </c>
      <c r="I6" s="13" t="s">
        <v>25</v>
      </c>
      <c r="J6" s="13" t="s">
        <v>31</v>
      </c>
      <c r="K6" s="13" t="s">
        <v>23</v>
      </c>
      <c r="L6" s="13" t="s">
        <v>24</v>
      </c>
      <c r="M6" s="13" t="s">
        <v>25</v>
      </c>
      <c r="N6" s="13" t="s">
        <v>34</v>
      </c>
    </row>
    <row r="7" spans="1:14" ht="15.75">
      <c r="A7" s="13">
        <v>1</v>
      </c>
      <c r="B7" s="13">
        <v>2</v>
      </c>
      <c r="C7" s="13">
        <v>3</v>
      </c>
      <c r="D7" s="13">
        <v>4</v>
      </c>
      <c r="E7" s="13">
        <v>5</v>
      </c>
      <c r="F7" s="13">
        <v>6</v>
      </c>
      <c r="G7" s="13">
        <v>7</v>
      </c>
      <c r="H7" s="13">
        <v>8</v>
      </c>
      <c r="I7" s="13">
        <v>9</v>
      </c>
      <c r="J7" s="13">
        <v>10</v>
      </c>
      <c r="K7" s="13">
        <v>11</v>
      </c>
      <c r="L7" s="13">
        <v>12</v>
      </c>
      <c r="M7" s="13">
        <v>13</v>
      </c>
      <c r="N7" s="13">
        <v>14</v>
      </c>
    </row>
    <row r="8" spans="1:14" ht="47.25">
      <c r="A8" s="13"/>
      <c r="B8" s="14" t="s">
        <v>26</v>
      </c>
      <c r="C8" s="13"/>
      <c r="D8" s="13" t="s">
        <v>27</v>
      </c>
      <c r="E8" s="13" t="s">
        <v>27</v>
      </c>
      <c r="F8" s="13"/>
      <c r="G8" s="13"/>
      <c r="H8" s="13" t="s">
        <v>27</v>
      </c>
      <c r="I8" s="13" t="s">
        <v>27</v>
      </c>
      <c r="J8" s="13"/>
      <c r="K8" s="13"/>
      <c r="L8" s="13" t="s">
        <v>27</v>
      </c>
      <c r="M8" s="13" t="s">
        <v>27</v>
      </c>
      <c r="N8" s="13"/>
    </row>
    <row r="9" spans="1:14" ht="110.25">
      <c r="A9" s="13"/>
      <c r="B9" s="14" t="s">
        <v>29</v>
      </c>
      <c r="C9" s="13" t="s">
        <v>27</v>
      </c>
      <c r="D9" s="13"/>
      <c r="E9" s="13"/>
      <c r="F9" s="13"/>
      <c r="G9" s="13" t="s">
        <v>27</v>
      </c>
      <c r="H9" s="13"/>
      <c r="I9" s="13"/>
      <c r="J9" s="13"/>
      <c r="K9" s="13" t="s">
        <v>27</v>
      </c>
      <c r="L9" s="13"/>
      <c r="M9" s="13"/>
      <c r="N9" s="13"/>
    </row>
    <row r="10" spans="1:14" ht="78.75">
      <c r="A10" s="13"/>
      <c r="B10" s="14" t="s">
        <v>30</v>
      </c>
      <c r="C10" s="13" t="s">
        <v>27</v>
      </c>
      <c r="D10" s="47">
        <f>'Форма 2020-2 П.6'!D9</f>
        <v>47589096.50000001</v>
      </c>
      <c r="E10" s="47">
        <f>D10</f>
        <v>47589096.50000001</v>
      </c>
      <c r="F10" s="47">
        <f>D10</f>
        <v>47589096.50000001</v>
      </c>
      <c r="G10" s="13" t="s">
        <v>27</v>
      </c>
      <c r="H10" s="47">
        <f>'Форма 2020-2 П.6'!H8</f>
        <v>14479614</v>
      </c>
      <c r="I10" s="47">
        <f>H10</f>
        <v>14479614</v>
      </c>
      <c r="J10" s="47">
        <f>H10</f>
        <v>14479614</v>
      </c>
      <c r="K10" s="13" t="s">
        <v>27</v>
      </c>
      <c r="L10" s="47">
        <f>'Форма 2020-2 П.6'!L9</f>
        <v>14547011</v>
      </c>
      <c r="M10" s="47">
        <f>L10</f>
        <v>14547011</v>
      </c>
      <c r="N10" s="47">
        <f>L10</f>
        <v>14547011</v>
      </c>
    </row>
    <row r="11" spans="1:14" ht="47.25">
      <c r="A11" s="13"/>
      <c r="B11" s="14" t="s">
        <v>28</v>
      </c>
      <c r="C11" s="13" t="s">
        <v>27</v>
      </c>
      <c r="D11" s="13"/>
      <c r="E11" s="13"/>
      <c r="F11" s="13"/>
      <c r="G11" s="13" t="s">
        <v>27</v>
      </c>
      <c r="H11" s="13"/>
      <c r="I11" s="13"/>
      <c r="J11" s="13"/>
      <c r="K11" s="13" t="s">
        <v>27</v>
      </c>
      <c r="L11" s="13"/>
      <c r="M11" s="13"/>
      <c r="N11" s="13"/>
    </row>
    <row r="12" spans="1:14" ht="18.75" customHeight="1">
      <c r="A12" s="13"/>
      <c r="B12" s="13" t="s">
        <v>16</v>
      </c>
      <c r="C12" s="13"/>
      <c r="D12" s="47">
        <f>D10</f>
        <v>47589096.50000001</v>
      </c>
      <c r="E12" s="47">
        <f>E10</f>
        <v>47589096.50000001</v>
      </c>
      <c r="F12" s="47">
        <f>F10</f>
        <v>47589096.50000001</v>
      </c>
      <c r="G12" s="13"/>
      <c r="H12" s="47">
        <f>H10</f>
        <v>14479614</v>
      </c>
      <c r="I12" s="47">
        <f>I10</f>
        <v>14479614</v>
      </c>
      <c r="J12" s="47">
        <f>J10</f>
        <v>14479614</v>
      </c>
      <c r="K12" s="13"/>
      <c r="L12" s="47">
        <f>L10</f>
        <v>14547011</v>
      </c>
      <c r="M12" s="47">
        <f>M10</f>
        <v>14547011</v>
      </c>
      <c r="N12" s="47">
        <f>N10</f>
        <v>14547011</v>
      </c>
    </row>
    <row r="14" spans="1:13" ht="15.75">
      <c r="A14" s="132" t="s">
        <v>332</v>
      </c>
      <c r="B14" s="132"/>
      <c r="C14" s="132"/>
      <c r="D14" s="132"/>
      <c r="E14" s="132"/>
      <c r="F14" s="132"/>
      <c r="G14" s="132"/>
      <c r="H14" s="132"/>
      <c r="I14" s="132"/>
      <c r="J14" s="132"/>
      <c r="K14" s="132"/>
      <c r="L14" s="132"/>
      <c r="M14" s="132"/>
    </row>
    <row r="15" ht="15.75">
      <c r="N15" s="37" t="s">
        <v>19</v>
      </c>
    </row>
    <row r="16" spans="1:14" ht="15" customHeight="1">
      <c r="A16" s="123" t="s">
        <v>22</v>
      </c>
      <c r="B16" s="123" t="s">
        <v>3</v>
      </c>
      <c r="C16" s="159" t="s">
        <v>99</v>
      </c>
      <c r="D16" s="159"/>
      <c r="E16" s="159"/>
      <c r="F16" s="159"/>
      <c r="G16" s="159"/>
      <c r="H16" s="159"/>
      <c r="I16" s="156" t="s">
        <v>336</v>
      </c>
      <c r="J16" s="157"/>
      <c r="K16" s="157"/>
      <c r="L16" s="157"/>
      <c r="M16" s="157"/>
      <c r="N16" s="158"/>
    </row>
    <row r="17" spans="1:14" ht="15" customHeight="1">
      <c r="A17" s="123"/>
      <c r="B17" s="123"/>
      <c r="C17" s="147" t="s">
        <v>23</v>
      </c>
      <c r="D17" s="147"/>
      <c r="E17" s="147" t="s">
        <v>24</v>
      </c>
      <c r="F17" s="147"/>
      <c r="G17" s="147" t="s">
        <v>25</v>
      </c>
      <c r="H17" s="147" t="s">
        <v>32</v>
      </c>
      <c r="I17" s="147" t="s">
        <v>23</v>
      </c>
      <c r="J17" s="147"/>
      <c r="K17" s="147" t="s">
        <v>24</v>
      </c>
      <c r="L17" s="147"/>
      <c r="M17" s="147" t="s">
        <v>25</v>
      </c>
      <c r="N17" s="147" t="s">
        <v>33</v>
      </c>
    </row>
    <row r="18" spans="1:14" ht="31.5" customHeight="1">
      <c r="A18" s="123"/>
      <c r="B18" s="123"/>
      <c r="C18" s="147"/>
      <c r="D18" s="147"/>
      <c r="E18" s="147"/>
      <c r="F18" s="147"/>
      <c r="G18" s="147"/>
      <c r="H18" s="147"/>
      <c r="I18" s="147"/>
      <c r="J18" s="147"/>
      <c r="K18" s="147"/>
      <c r="L18" s="147"/>
      <c r="M18" s="147"/>
      <c r="N18" s="147"/>
    </row>
    <row r="19" spans="1:14" ht="15.75">
      <c r="A19" s="13">
        <v>1</v>
      </c>
      <c r="B19" s="13">
        <v>2</v>
      </c>
      <c r="C19" s="151">
        <v>3</v>
      </c>
      <c r="D19" s="151"/>
      <c r="E19" s="151">
        <v>4</v>
      </c>
      <c r="F19" s="151"/>
      <c r="G19" s="17">
        <v>5</v>
      </c>
      <c r="H19" s="17">
        <v>6</v>
      </c>
      <c r="I19" s="151">
        <v>7</v>
      </c>
      <c r="J19" s="151"/>
      <c r="K19" s="151">
        <v>8</v>
      </c>
      <c r="L19" s="151"/>
      <c r="M19" s="17">
        <v>9</v>
      </c>
      <c r="N19" s="17">
        <v>10</v>
      </c>
    </row>
    <row r="20" spans="1:14" ht="47.25">
      <c r="A20" s="13"/>
      <c r="B20" s="14" t="s">
        <v>26</v>
      </c>
      <c r="C20" s="148"/>
      <c r="D20" s="148"/>
      <c r="E20" s="148" t="s">
        <v>27</v>
      </c>
      <c r="F20" s="148"/>
      <c r="G20" s="18" t="s">
        <v>27</v>
      </c>
      <c r="H20" s="18"/>
      <c r="I20" s="148"/>
      <c r="J20" s="148"/>
      <c r="K20" s="148" t="s">
        <v>27</v>
      </c>
      <c r="L20" s="148"/>
      <c r="M20" s="18" t="s">
        <v>27</v>
      </c>
      <c r="N20" s="18"/>
    </row>
    <row r="21" spans="1:14" ht="110.25">
      <c r="A21" s="13"/>
      <c r="B21" s="14" t="s">
        <v>29</v>
      </c>
      <c r="C21" s="148" t="s">
        <v>27</v>
      </c>
      <c r="D21" s="148"/>
      <c r="E21" s="148"/>
      <c r="F21" s="148"/>
      <c r="G21" s="18"/>
      <c r="H21" s="18"/>
      <c r="I21" s="148" t="s">
        <v>27</v>
      </c>
      <c r="J21" s="148"/>
      <c r="K21" s="148"/>
      <c r="L21" s="148"/>
      <c r="M21" s="18"/>
      <c r="N21" s="18"/>
    </row>
    <row r="22" spans="1:14" ht="78.75">
      <c r="A22" s="13"/>
      <c r="B22" s="14" t="s">
        <v>30</v>
      </c>
      <c r="C22" s="148" t="s">
        <v>27</v>
      </c>
      <c r="D22" s="148"/>
      <c r="E22" s="152">
        <f>'Форма 2020-2 П.6'!E27:F27</f>
        <v>15448926</v>
      </c>
      <c r="F22" s="148"/>
      <c r="G22" s="53">
        <f>E22</f>
        <v>15448926</v>
      </c>
      <c r="H22" s="53">
        <f>E22</f>
        <v>15448926</v>
      </c>
      <c r="I22" s="148" t="s">
        <v>27</v>
      </c>
      <c r="J22" s="148"/>
      <c r="K22" s="152">
        <f>'Форма 2020-2 П.6'!K27:L27</f>
        <v>16267720</v>
      </c>
      <c r="L22" s="148"/>
      <c r="M22" s="53">
        <f>K22</f>
        <v>16267720</v>
      </c>
      <c r="N22" s="53">
        <f>K22</f>
        <v>16267720</v>
      </c>
    </row>
    <row r="23" spans="1:14" ht="47.25">
      <c r="A23" s="13"/>
      <c r="B23" s="14" t="s">
        <v>28</v>
      </c>
      <c r="C23" s="148" t="s">
        <v>27</v>
      </c>
      <c r="D23" s="148"/>
      <c r="E23" s="148"/>
      <c r="F23" s="148"/>
      <c r="G23" s="18"/>
      <c r="H23" s="18"/>
      <c r="I23" s="148" t="s">
        <v>27</v>
      </c>
      <c r="J23" s="148"/>
      <c r="K23" s="148"/>
      <c r="L23" s="148"/>
      <c r="M23" s="18"/>
      <c r="N23" s="18"/>
    </row>
    <row r="24" spans="1:14" ht="20.25" customHeight="1">
      <c r="A24" s="13"/>
      <c r="B24" s="13" t="s">
        <v>16</v>
      </c>
      <c r="C24" s="153"/>
      <c r="D24" s="153"/>
      <c r="E24" s="149">
        <f>E22</f>
        <v>15448926</v>
      </c>
      <c r="F24" s="150"/>
      <c r="G24" s="52">
        <f>G22</f>
        <v>15448926</v>
      </c>
      <c r="H24" s="52">
        <f>H22</f>
        <v>15448926</v>
      </c>
      <c r="I24" s="154"/>
      <c r="J24" s="154"/>
      <c r="K24" s="155">
        <f>K22</f>
        <v>16267720</v>
      </c>
      <c r="L24" s="154"/>
      <c r="M24" s="54">
        <f>M22</f>
        <v>16267720</v>
      </c>
      <c r="N24" s="54">
        <f>N22</f>
        <v>16267720</v>
      </c>
    </row>
  </sheetData>
  <sheetProtection/>
  <mergeCells count="45">
    <mergeCell ref="A14:M14"/>
    <mergeCell ref="M17:M18"/>
    <mergeCell ref="N17:N18"/>
    <mergeCell ref="K17:L18"/>
    <mergeCell ref="I17:J18"/>
    <mergeCell ref="I16:N16"/>
    <mergeCell ref="A16:A18"/>
    <mergeCell ref="B16:B18"/>
    <mergeCell ref="C16:H16"/>
    <mergeCell ref="H17:H18"/>
    <mergeCell ref="K22:L22"/>
    <mergeCell ref="K23:L23"/>
    <mergeCell ref="K24:L24"/>
    <mergeCell ref="I20:J20"/>
    <mergeCell ref="C20:D20"/>
    <mergeCell ref="C21:D21"/>
    <mergeCell ref="C23:D23"/>
    <mergeCell ref="E21:F21"/>
    <mergeCell ref="C22:D22"/>
    <mergeCell ref="E22:F22"/>
    <mergeCell ref="C24:D24"/>
    <mergeCell ref="I24:J24"/>
    <mergeCell ref="K19:L19"/>
    <mergeCell ref="E19:F19"/>
    <mergeCell ref="I21:J21"/>
    <mergeCell ref="C17:D18"/>
    <mergeCell ref="C19:D19"/>
    <mergeCell ref="E20:F20"/>
    <mergeCell ref="K20:L20"/>
    <mergeCell ref="K21:L21"/>
    <mergeCell ref="G17:G18"/>
    <mergeCell ref="E17:F18"/>
    <mergeCell ref="I22:J22"/>
    <mergeCell ref="I23:J23"/>
    <mergeCell ref="E23:F23"/>
    <mergeCell ref="E24:F24"/>
    <mergeCell ref="I19:J19"/>
    <mergeCell ref="A3:M3"/>
    <mergeCell ref="A1:I1"/>
    <mergeCell ref="J1:M1"/>
    <mergeCell ref="C5:F5"/>
    <mergeCell ref="G5:J5"/>
    <mergeCell ref="A5:A6"/>
    <mergeCell ref="B5:B6"/>
    <mergeCell ref="K5:N5"/>
  </mergeCells>
  <printOptions/>
  <pageMargins left="0.7086614173228347" right="0.31496062992125984" top="0.15748031496062992" bottom="0.15748031496062992" header="0.31496062992125984" footer="0.31496062992125984"/>
  <pageSetup horizontalDpi="600" verticalDpi="600" orientation="landscape" paperSize="9" scale="65" r:id="rId1"/>
  <rowBreaks count="1" manualBreakCount="1">
    <brk id="24" max="13" man="1"/>
  </rowBreaks>
</worksheet>
</file>

<file path=xl/worksheets/sheet4.xml><?xml version="1.0" encoding="utf-8"?>
<worksheet xmlns="http://schemas.openxmlformats.org/spreadsheetml/2006/main" xmlns:r="http://schemas.openxmlformats.org/officeDocument/2006/relationships">
  <sheetPr>
    <tabColor theme="5" tint="0.5999900102615356"/>
  </sheetPr>
  <dimension ref="A1:Q37"/>
  <sheetViews>
    <sheetView view="pageBreakPreview" zoomScaleSheetLayoutView="100" zoomScalePageLayoutView="0" workbookViewId="0" topLeftCell="A1">
      <selection activeCell="P27" sqref="P27"/>
    </sheetView>
  </sheetViews>
  <sheetFormatPr defaultColWidth="9.140625" defaultRowHeight="15"/>
  <cols>
    <col min="1" max="1" width="15.00390625" style="0" customWidth="1"/>
    <col min="2" max="2" width="19.57421875" style="0" customWidth="1"/>
    <col min="3" max="3" width="13.57421875" style="0" customWidth="1"/>
    <col min="4" max="4" width="14.57421875" style="0" customWidth="1"/>
    <col min="5" max="5" width="16.421875" style="0" customWidth="1"/>
    <col min="6" max="6" width="14.28125" style="0" customWidth="1"/>
    <col min="7" max="7" width="14.7109375" style="0" customWidth="1"/>
    <col min="8" max="8" width="16.421875" style="0" customWidth="1"/>
    <col min="9" max="9" width="16.00390625" style="0" customWidth="1"/>
    <col min="10" max="10" width="14.57421875" style="0" customWidth="1"/>
    <col min="11" max="11" width="12.57421875" style="0" customWidth="1"/>
    <col min="12" max="12" width="14.7109375" style="0" customWidth="1"/>
    <col min="13" max="13" width="15.140625" style="0" customWidth="1"/>
    <col min="14" max="14" width="15.57421875" style="0" customWidth="1"/>
  </cols>
  <sheetData>
    <row r="1" spans="1:13" ht="15.75">
      <c r="A1" s="132" t="s">
        <v>35</v>
      </c>
      <c r="B1" s="132"/>
      <c r="C1" s="132"/>
      <c r="D1" s="132"/>
      <c r="E1" s="132"/>
      <c r="F1" s="132"/>
      <c r="G1" s="132"/>
      <c r="H1" s="132"/>
      <c r="I1" s="132"/>
      <c r="J1" s="132"/>
      <c r="K1" s="132"/>
      <c r="L1" s="132"/>
      <c r="M1" s="132"/>
    </row>
    <row r="2" ht="10.5" customHeight="1"/>
    <row r="3" spans="1:13" ht="18" customHeight="1">
      <c r="A3" s="132" t="s">
        <v>337</v>
      </c>
      <c r="B3" s="132"/>
      <c r="C3" s="132"/>
      <c r="D3" s="132"/>
      <c r="E3" s="132"/>
      <c r="F3" s="132"/>
      <c r="G3" s="132"/>
      <c r="H3" s="132"/>
      <c r="I3" s="132"/>
      <c r="J3" s="132"/>
      <c r="K3" s="132"/>
      <c r="L3" s="132"/>
      <c r="M3" s="132"/>
    </row>
    <row r="4" ht="15.75">
      <c r="N4" s="37" t="s">
        <v>19</v>
      </c>
    </row>
    <row r="5" spans="1:14" ht="15.75" customHeight="1">
      <c r="A5" s="123" t="s">
        <v>36</v>
      </c>
      <c r="B5" s="123" t="s">
        <v>3</v>
      </c>
      <c r="C5" s="123" t="s">
        <v>333</v>
      </c>
      <c r="D5" s="123"/>
      <c r="E5" s="123"/>
      <c r="F5" s="123"/>
      <c r="G5" s="123" t="s">
        <v>334</v>
      </c>
      <c r="H5" s="123"/>
      <c r="I5" s="123"/>
      <c r="J5" s="123"/>
      <c r="K5" s="123" t="s">
        <v>335</v>
      </c>
      <c r="L5" s="123"/>
      <c r="M5" s="123"/>
      <c r="N5" s="123"/>
    </row>
    <row r="6" spans="1:14" ht="69.75" customHeight="1">
      <c r="A6" s="123"/>
      <c r="B6" s="123"/>
      <c r="C6" s="13" t="s">
        <v>23</v>
      </c>
      <c r="D6" s="13" t="s">
        <v>24</v>
      </c>
      <c r="E6" s="13" t="s">
        <v>25</v>
      </c>
      <c r="F6" s="15" t="s">
        <v>32</v>
      </c>
      <c r="G6" s="13" t="s">
        <v>23</v>
      </c>
      <c r="H6" s="13" t="s">
        <v>24</v>
      </c>
      <c r="I6" s="13" t="s">
        <v>25</v>
      </c>
      <c r="J6" s="13" t="s">
        <v>31</v>
      </c>
      <c r="K6" s="13" t="s">
        <v>23</v>
      </c>
      <c r="L6" s="13" t="s">
        <v>24</v>
      </c>
      <c r="M6" s="13" t="s">
        <v>25</v>
      </c>
      <c r="N6" s="13" t="s">
        <v>34</v>
      </c>
    </row>
    <row r="7" spans="1:14" ht="15.75">
      <c r="A7" s="13">
        <v>1</v>
      </c>
      <c r="B7" s="13">
        <v>2</v>
      </c>
      <c r="C7" s="13">
        <v>3</v>
      </c>
      <c r="D7" s="13">
        <v>4</v>
      </c>
      <c r="E7" s="13">
        <v>5</v>
      </c>
      <c r="F7" s="13">
        <v>6</v>
      </c>
      <c r="G7" s="13">
        <v>7</v>
      </c>
      <c r="H7" s="13">
        <v>8</v>
      </c>
      <c r="I7" s="13">
        <v>9</v>
      </c>
      <c r="J7" s="13">
        <v>10</v>
      </c>
      <c r="K7" s="13">
        <v>11</v>
      </c>
      <c r="L7" s="13">
        <v>12</v>
      </c>
      <c r="M7" s="13">
        <v>13</v>
      </c>
      <c r="N7" s="13">
        <v>14</v>
      </c>
    </row>
    <row r="8" spans="1:14" ht="82.5" customHeight="1">
      <c r="A8" s="13">
        <v>3210</v>
      </c>
      <c r="B8" s="14" t="s">
        <v>193</v>
      </c>
      <c r="C8" s="13"/>
      <c r="D8" s="47">
        <f>'Форма 2020-2 П.7'!M93</f>
        <v>47589096.50000001</v>
      </c>
      <c r="E8" s="47">
        <f>D8</f>
        <v>47589096.50000001</v>
      </c>
      <c r="F8" s="47">
        <f>D8</f>
        <v>47589096.50000001</v>
      </c>
      <c r="G8" s="47"/>
      <c r="H8" s="47">
        <f>'Форма 2020-2 П.7'!Q93</f>
        <v>14479614</v>
      </c>
      <c r="I8" s="47">
        <f>H8</f>
        <v>14479614</v>
      </c>
      <c r="J8" s="47">
        <f>H8</f>
        <v>14479614</v>
      </c>
      <c r="K8" s="47"/>
      <c r="L8" s="47">
        <f>'Форма 2020-2 П.7'!U93</f>
        <v>14547011</v>
      </c>
      <c r="M8" s="47">
        <f>L8</f>
        <v>14547011</v>
      </c>
      <c r="N8" s="47">
        <f>L8</f>
        <v>14547011</v>
      </c>
    </row>
    <row r="9" spans="1:14" ht="18.75" customHeight="1">
      <c r="A9" s="13"/>
      <c r="B9" s="13" t="s">
        <v>16</v>
      </c>
      <c r="C9" s="13"/>
      <c r="D9" s="47">
        <f>D8</f>
        <v>47589096.50000001</v>
      </c>
      <c r="E9" s="47">
        <f>E8</f>
        <v>47589096.50000001</v>
      </c>
      <c r="F9" s="47">
        <f>F8</f>
        <v>47589096.50000001</v>
      </c>
      <c r="G9" s="47"/>
      <c r="H9" s="47">
        <f>H8</f>
        <v>14479614</v>
      </c>
      <c r="I9" s="47">
        <f>I8</f>
        <v>14479614</v>
      </c>
      <c r="J9" s="47">
        <f>J8</f>
        <v>14479614</v>
      </c>
      <c r="K9" s="47"/>
      <c r="L9" s="47">
        <f>L8</f>
        <v>14547011</v>
      </c>
      <c r="M9" s="47">
        <f>M8</f>
        <v>14547011</v>
      </c>
      <c r="N9" s="47">
        <f>N8</f>
        <v>14547011</v>
      </c>
    </row>
    <row r="11" spans="1:13" ht="18.75" customHeight="1">
      <c r="A11" s="132" t="s">
        <v>338</v>
      </c>
      <c r="B11" s="132"/>
      <c r="C11" s="132"/>
      <c r="D11" s="132"/>
      <c r="E11" s="132"/>
      <c r="F11" s="132"/>
      <c r="G11" s="132"/>
      <c r="H11" s="132"/>
      <c r="I11" s="132"/>
      <c r="J11" s="132"/>
      <c r="K11" s="132"/>
      <c r="L11" s="132"/>
      <c r="M11" s="132"/>
    </row>
    <row r="12" spans="1:14" ht="15.75">
      <c r="A12" s="9"/>
      <c r="B12" s="9"/>
      <c r="C12" s="9"/>
      <c r="D12" s="9"/>
      <c r="E12" s="9"/>
      <c r="F12" s="9"/>
      <c r="G12" s="9"/>
      <c r="H12" s="9"/>
      <c r="I12" s="9"/>
      <c r="J12" s="9"/>
      <c r="K12" s="9"/>
      <c r="L12" s="9"/>
      <c r="M12" s="9"/>
      <c r="N12" s="37" t="s">
        <v>19</v>
      </c>
    </row>
    <row r="13" spans="1:14" ht="18" customHeight="1">
      <c r="A13" s="123" t="s">
        <v>37</v>
      </c>
      <c r="B13" s="123" t="s">
        <v>3</v>
      </c>
      <c r="C13" s="123" t="s">
        <v>333</v>
      </c>
      <c r="D13" s="123"/>
      <c r="E13" s="123"/>
      <c r="F13" s="123"/>
      <c r="G13" s="123" t="s">
        <v>334</v>
      </c>
      <c r="H13" s="123"/>
      <c r="I13" s="123"/>
      <c r="J13" s="123"/>
      <c r="K13" s="123" t="s">
        <v>335</v>
      </c>
      <c r="L13" s="123"/>
      <c r="M13" s="123"/>
      <c r="N13" s="123"/>
    </row>
    <row r="14" spans="1:14" ht="53.25" customHeight="1">
      <c r="A14" s="123"/>
      <c r="B14" s="123"/>
      <c r="C14" s="13" t="s">
        <v>23</v>
      </c>
      <c r="D14" s="13" t="s">
        <v>24</v>
      </c>
      <c r="E14" s="13" t="s">
        <v>25</v>
      </c>
      <c r="F14" s="15" t="s">
        <v>32</v>
      </c>
      <c r="G14" s="13" t="s">
        <v>23</v>
      </c>
      <c r="H14" s="13" t="s">
        <v>24</v>
      </c>
      <c r="I14" s="13" t="s">
        <v>25</v>
      </c>
      <c r="J14" s="13" t="s">
        <v>31</v>
      </c>
      <c r="K14" s="13" t="s">
        <v>23</v>
      </c>
      <c r="L14" s="13" t="s">
        <v>24</v>
      </c>
      <c r="M14" s="13" t="s">
        <v>25</v>
      </c>
      <c r="N14" s="13" t="s">
        <v>34</v>
      </c>
    </row>
    <row r="15" spans="1:14" ht="15" customHeight="1">
      <c r="A15" s="13">
        <v>1</v>
      </c>
      <c r="B15" s="13">
        <v>2</v>
      </c>
      <c r="C15" s="13">
        <v>3</v>
      </c>
      <c r="D15" s="13">
        <v>4</v>
      </c>
      <c r="E15" s="13">
        <v>5</v>
      </c>
      <c r="F15" s="13">
        <v>6</v>
      </c>
      <c r="G15" s="13">
        <v>7</v>
      </c>
      <c r="H15" s="13">
        <v>8</v>
      </c>
      <c r="I15" s="13">
        <v>9</v>
      </c>
      <c r="J15" s="13">
        <v>10</v>
      </c>
      <c r="K15" s="13">
        <v>11</v>
      </c>
      <c r="L15" s="13">
        <v>12</v>
      </c>
      <c r="M15" s="13">
        <v>13</v>
      </c>
      <c r="N15" s="13">
        <v>14</v>
      </c>
    </row>
    <row r="16" spans="1:14" ht="15.75">
      <c r="A16" s="13"/>
      <c r="B16" s="14"/>
      <c r="C16" s="13"/>
      <c r="D16" s="13"/>
      <c r="E16" s="13"/>
      <c r="F16" s="13"/>
      <c r="G16" s="13"/>
      <c r="H16" s="13"/>
      <c r="I16" s="13"/>
      <c r="J16" s="13"/>
      <c r="K16" s="13"/>
      <c r="L16" s="13"/>
      <c r="M16" s="13"/>
      <c r="N16" s="13"/>
    </row>
    <row r="17" spans="1:14" ht="15.75">
      <c r="A17" s="13"/>
      <c r="B17" s="14"/>
      <c r="C17" s="13"/>
      <c r="D17" s="13"/>
      <c r="E17" s="13"/>
      <c r="F17" s="13"/>
      <c r="G17" s="13"/>
      <c r="H17" s="13"/>
      <c r="I17" s="13"/>
      <c r="J17" s="13"/>
      <c r="K17" s="13"/>
      <c r="L17" s="13"/>
      <c r="M17" s="13"/>
      <c r="N17" s="13"/>
    </row>
    <row r="18" spans="1:14" ht="15.75">
      <c r="A18" s="13"/>
      <c r="B18" s="13" t="s">
        <v>16</v>
      </c>
      <c r="C18" s="13"/>
      <c r="D18" s="13"/>
      <c r="E18" s="13"/>
      <c r="F18" s="13"/>
      <c r="G18" s="13"/>
      <c r="H18" s="13"/>
      <c r="I18" s="13"/>
      <c r="J18" s="13"/>
      <c r="K18" s="13"/>
      <c r="L18" s="13"/>
      <c r="M18" s="13"/>
      <c r="N18" s="13"/>
    </row>
    <row r="19" spans="1:14" ht="15.75">
      <c r="A19" s="19"/>
      <c r="B19" s="19"/>
      <c r="C19" s="19"/>
      <c r="D19" s="19"/>
      <c r="E19" s="19"/>
      <c r="F19" s="19"/>
      <c r="G19" s="19"/>
      <c r="H19" s="19"/>
      <c r="I19" s="19"/>
      <c r="J19" s="19"/>
      <c r="K19" s="19"/>
      <c r="L19" s="19"/>
      <c r="M19" s="19"/>
      <c r="N19" s="19"/>
    </row>
    <row r="20" spans="1:14" ht="18" customHeight="1">
      <c r="A20" s="132" t="s">
        <v>339</v>
      </c>
      <c r="B20" s="132"/>
      <c r="C20" s="132"/>
      <c r="D20" s="132"/>
      <c r="E20" s="132"/>
      <c r="F20" s="132"/>
      <c r="G20" s="132"/>
      <c r="H20" s="132"/>
      <c r="I20" s="132"/>
      <c r="J20" s="132"/>
      <c r="K20" s="132"/>
      <c r="L20" s="132"/>
      <c r="M20" s="132"/>
      <c r="N20" s="9"/>
    </row>
    <row r="21" ht="15.75">
      <c r="N21" s="37" t="s">
        <v>19</v>
      </c>
    </row>
    <row r="22" spans="1:14" ht="15.75" customHeight="1">
      <c r="A22" s="123" t="s">
        <v>36</v>
      </c>
      <c r="B22" s="123" t="s">
        <v>3</v>
      </c>
      <c r="C22" s="159" t="s">
        <v>99</v>
      </c>
      <c r="D22" s="159"/>
      <c r="E22" s="159"/>
      <c r="F22" s="159"/>
      <c r="G22" s="159"/>
      <c r="H22" s="159"/>
      <c r="I22" s="156" t="s">
        <v>336</v>
      </c>
      <c r="J22" s="157"/>
      <c r="K22" s="157"/>
      <c r="L22" s="157"/>
      <c r="M22" s="157"/>
      <c r="N22" s="158"/>
    </row>
    <row r="23" spans="1:14" ht="15">
      <c r="A23" s="123"/>
      <c r="B23" s="123"/>
      <c r="C23" s="147" t="s">
        <v>23</v>
      </c>
      <c r="D23" s="147"/>
      <c r="E23" s="147" t="s">
        <v>24</v>
      </c>
      <c r="F23" s="147"/>
      <c r="G23" s="147" t="s">
        <v>25</v>
      </c>
      <c r="H23" s="147" t="s">
        <v>32</v>
      </c>
      <c r="I23" s="147" t="s">
        <v>23</v>
      </c>
      <c r="J23" s="147"/>
      <c r="K23" s="147" t="s">
        <v>24</v>
      </c>
      <c r="L23" s="147"/>
      <c r="M23" s="147" t="s">
        <v>25</v>
      </c>
      <c r="N23" s="147" t="s">
        <v>33</v>
      </c>
    </row>
    <row r="24" spans="1:14" ht="51" customHeight="1">
      <c r="A24" s="123"/>
      <c r="B24" s="123"/>
      <c r="C24" s="147"/>
      <c r="D24" s="147"/>
      <c r="E24" s="147"/>
      <c r="F24" s="147"/>
      <c r="G24" s="147"/>
      <c r="H24" s="147"/>
      <c r="I24" s="147"/>
      <c r="J24" s="147"/>
      <c r="K24" s="147"/>
      <c r="L24" s="147"/>
      <c r="M24" s="147"/>
      <c r="N24" s="147"/>
    </row>
    <row r="25" spans="1:14" ht="15.75">
      <c r="A25" s="13">
        <v>1</v>
      </c>
      <c r="B25" s="13">
        <v>2</v>
      </c>
      <c r="C25" s="151">
        <v>3</v>
      </c>
      <c r="D25" s="151"/>
      <c r="E25" s="151">
        <v>4</v>
      </c>
      <c r="F25" s="151"/>
      <c r="G25" s="17">
        <v>5</v>
      </c>
      <c r="H25" s="17">
        <v>6</v>
      </c>
      <c r="I25" s="151">
        <v>7</v>
      </c>
      <c r="J25" s="151"/>
      <c r="K25" s="151">
        <v>8</v>
      </c>
      <c r="L25" s="151"/>
      <c r="M25" s="17">
        <v>9</v>
      </c>
      <c r="N25" s="17">
        <v>10</v>
      </c>
    </row>
    <row r="26" spans="1:17" ht="83.25" customHeight="1">
      <c r="A26" s="13">
        <v>3210</v>
      </c>
      <c r="B26" s="14" t="s">
        <v>193</v>
      </c>
      <c r="C26" s="148"/>
      <c r="D26" s="148"/>
      <c r="E26" s="149">
        <v>15448926</v>
      </c>
      <c r="F26" s="149"/>
      <c r="G26" s="52">
        <f>E26</f>
        <v>15448926</v>
      </c>
      <c r="H26" s="52">
        <f>E26</f>
        <v>15448926</v>
      </c>
      <c r="I26" s="149"/>
      <c r="J26" s="149"/>
      <c r="K26" s="149">
        <v>16267720</v>
      </c>
      <c r="L26" s="149"/>
      <c r="M26" s="52">
        <f>K26</f>
        <v>16267720</v>
      </c>
      <c r="N26" s="52">
        <f>K26</f>
        <v>16267720</v>
      </c>
      <c r="P26">
        <f>L8*1.062</f>
        <v>15448925.682</v>
      </c>
      <c r="Q26">
        <f>E26*1.053</f>
        <v>16267719.078</v>
      </c>
    </row>
    <row r="27" spans="1:14" ht="19.5" customHeight="1">
      <c r="A27" s="13"/>
      <c r="B27" s="13" t="s">
        <v>16</v>
      </c>
      <c r="C27" s="153"/>
      <c r="D27" s="153"/>
      <c r="E27" s="149">
        <f>E26</f>
        <v>15448926</v>
      </c>
      <c r="F27" s="149"/>
      <c r="G27" s="52">
        <f>G26</f>
        <v>15448926</v>
      </c>
      <c r="H27" s="52">
        <f>H26</f>
        <v>15448926</v>
      </c>
      <c r="I27" s="149"/>
      <c r="J27" s="149"/>
      <c r="K27" s="149">
        <f>K26</f>
        <v>16267720</v>
      </c>
      <c r="L27" s="149"/>
      <c r="M27" s="52">
        <f>M26</f>
        <v>16267720</v>
      </c>
      <c r="N27" s="52">
        <f>N26</f>
        <v>16267720</v>
      </c>
    </row>
    <row r="29" spans="1:14" ht="15.75" customHeight="1">
      <c r="A29" s="132" t="s">
        <v>340</v>
      </c>
      <c r="B29" s="132"/>
      <c r="C29" s="132"/>
      <c r="D29" s="132"/>
      <c r="E29" s="132"/>
      <c r="F29" s="132"/>
      <c r="G29" s="132"/>
      <c r="H29" s="132"/>
      <c r="I29" s="132"/>
      <c r="J29" s="132"/>
      <c r="K29" s="132"/>
      <c r="L29" s="132"/>
      <c r="M29" s="132"/>
      <c r="N29" s="9"/>
    </row>
    <row r="30" ht="15.75">
      <c r="N30" s="37" t="s">
        <v>19</v>
      </c>
    </row>
    <row r="31" spans="1:14" ht="15.75" customHeight="1">
      <c r="A31" s="123" t="s">
        <v>37</v>
      </c>
      <c r="B31" s="123" t="s">
        <v>3</v>
      </c>
      <c r="C31" s="159" t="s">
        <v>99</v>
      </c>
      <c r="D31" s="159"/>
      <c r="E31" s="159"/>
      <c r="F31" s="159"/>
      <c r="G31" s="159"/>
      <c r="H31" s="159"/>
      <c r="I31" s="156" t="s">
        <v>336</v>
      </c>
      <c r="J31" s="157"/>
      <c r="K31" s="157"/>
      <c r="L31" s="157"/>
      <c r="M31" s="157"/>
      <c r="N31" s="158"/>
    </row>
    <row r="32" spans="1:14" ht="15">
      <c r="A32" s="123"/>
      <c r="B32" s="123"/>
      <c r="C32" s="147" t="s">
        <v>23</v>
      </c>
      <c r="D32" s="147"/>
      <c r="E32" s="147" t="s">
        <v>24</v>
      </c>
      <c r="F32" s="147"/>
      <c r="G32" s="147" t="s">
        <v>25</v>
      </c>
      <c r="H32" s="147" t="s">
        <v>32</v>
      </c>
      <c r="I32" s="147" t="s">
        <v>23</v>
      </c>
      <c r="J32" s="147"/>
      <c r="K32" s="147" t="s">
        <v>24</v>
      </c>
      <c r="L32" s="147"/>
      <c r="M32" s="147" t="s">
        <v>25</v>
      </c>
      <c r="N32" s="147" t="s">
        <v>33</v>
      </c>
    </row>
    <row r="33" spans="1:14" ht="55.5" customHeight="1">
      <c r="A33" s="123"/>
      <c r="B33" s="123"/>
      <c r="C33" s="147"/>
      <c r="D33" s="147"/>
      <c r="E33" s="147"/>
      <c r="F33" s="147"/>
      <c r="G33" s="147"/>
      <c r="H33" s="147"/>
      <c r="I33" s="147"/>
      <c r="J33" s="147"/>
      <c r="K33" s="147"/>
      <c r="L33" s="147"/>
      <c r="M33" s="147"/>
      <c r="N33" s="147"/>
    </row>
    <row r="34" spans="1:14" ht="15.75">
      <c r="A34" s="13">
        <v>1</v>
      </c>
      <c r="B34" s="13">
        <v>2</v>
      </c>
      <c r="C34" s="151">
        <v>3</v>
      </c>
      <c r="D34" s="151"/>
      <c r="E34" s="151">
        <v>4</v>
      </c>
      <c r="F34" s="151"/>
      <c r="G34" s="17">
        <v>5</v>
      </c>
      <c r="H34" s="17">
        <v>6</v>
      </c>
      <c r="I34" s="151">
        <v>7</v>
      </c>
      <c r="J34" s="151"/>
      <c r="K34" s="151">
        <v>8</v>
      </c>
      <c r="L34" s="151"/>
      <c r="M34" s="17">
        <v>9</v>
      </c>
      <c r="N34" s="17">
        <v>10</v>
      </c>
    </row>
    <row r="35" spans="1:14" ht="15.75">
      <c r="A35" s="13"/>
      <c r="B35" s="14"/>
      <c r="C35" s="148"/>
      <c r="D35" s="148"/>
      <c r="E35" s="148"/>
      <c r="F35" s="148"/>
      <c r="G35" s="18"/>
      <c r="H35" s="18"/>
      <c r="I35" s="148"/>
      <c r="J35" s="148"/>
      <c r="K35" s="148"/>
      <c r="L35" s="148"/>
      <c r="M35" s="18"/>
      <c r="N35" s="18"/>
    </row>
    <row r="36" spans="1:14" ht="15.75">
      <c r="A36" s="13"/>
      <c r="B36" s="14"/>
      <c r="C36" s="148"/>
      <c r="D36" s="148"/>
      <c r="E36" s="148"/>
      <c r="F36" s="148"/>
      <c r="G36" s="18"/>
      <c r="H36" s="18"/>
      <c r="I36" s="148"/>
      <c r="J36" s="148"/>
      <c r="K36" s="148"/>
      <c r="L36" s="148"/>
      <c r="M36" s="18"/>
      <c r="N36" s="18"/>
    </row>
    <row r="37" spans="1:14" ht="15.75">
      <c r="A37" s="13"/>
      <c r="B37" s="13" t="s">
        <v>16</v>
      </c>
      <c r="C37" s="153"/>
      <c r="D37" s="153"/>
      <c r="E37" s="153"/>
      <c r="F37" s="153"/>
      <c r="G37" s="16"/>
      <c r="H37" s="16"/>
      <c r="I37" s="153"/>
      <c r="J37" s="153"/>
      <c r="K37" s="153"/>
      <c r="L37" s="153"/>
      <c r="M37" s="16"/>
      <c r="N37" s="16"/>
    </row>
  </sheetData>
  <sheetProtection/>
  <mergeCells count="68">
    <mergeCell ref="E36:F36"/>
    <mergeCell ref="C37:D37"/>
    <mergeCell ref="E37:F37"/>
    <mergeCell ref="C35:D35"/>
    <mergeCell ref="E35:F35"/>
    <mergeCell ref="I35:J35"/>
    <mergeCell ref="K35:L35"/>
    <mergeCell ref="K34:L34"/>
    <mergeCell ref="I37:J37"/>
    <mergeCell ref="K37:L37"/>
    <mergeCell ref="I36:J36"/>
    <mergeCell ref="K36:L36"/>
    <mergeCell ref="C36:D36"/>
    <mergeCell ref="C34:D34"/>
    <mergeCell ref="E34:F34"/>
    <mergeCell ref="I34:J34"/>
    <mergeCell ref="C31:H31"/>
    <mergeCell ref="I31:N31"/>
    <mergeCell ref="I32:J33"/>
    <mergeCell ref="K32:L33"/>
    <mergeCell ref="G32:G33"/>
    <mergeCell ref="H32:H33"/>
    <mergeCell ref="N32:N33"/>
    <mergeCell ref="A31:A33"/>
    <mergeCell ref="B31:B33"/>
    <mergeCell ref="C32:D33"/>
    <mergeCell ref="E32:F33"/>
    <mergeCell ref="M32:M33"/>
    <mergeCell ref="C27:D27"/>
    <mergeCell ref="K25:L25"/>
    <mergeCell ref="K26:L26"/>
    <mergeCell ref="E27:F27"/>
    <mergeCell ref="I27:J27"/>
    <mergeCell ref="K27:L27"/>
    <mergeCell ref="A29:M29"/>
    <mergeCell ref="C26:D26"/>
    <mergeCell ref="E26:F26"/>
    <mergeCell ref="I26:J26"/>
    <mergeCell ref="C25:D25"/>
    <mergeCell ref="E25:F25"/>
    <mergeCell ref="I25:J25"/>
    <mergeCell ref="K23:L24"/>
    <mergeCell ref="M23:M24"/>
    <mergeCell ref="N23:N24"/>
    <mergeCell ref="A13:A14"/>
    <mergeCell ref="B13:B14"/>
    <mergeCell ref="C13:F13"/>
    <mergeCell ref="G13:J13"/>
    <mergeCell ref="K13:N13"/>
    <mergeCell ref="A20:M20"/>
    <mergeCell ref="A11:M11"/>
    <mergeCell ref="A22:A24"/>
    <mergeCell ref="B22:B24"/>
    <mergeCell ref="C22:H22"/>
    <mergeCell ref="I22:N22"/>
    <mergeCell ref="C23:D24"/>
    <mergeCell ref="E23:F24"/>
    <mergeCell ref="G23:G24"/>
    <mergeCell ref="H23:H24"/>
    <mergeCell ref="I23:J24"/>
    <mergeCell ref="A1:I1"/>
    <mergeCell ref="J1:M1"/>
    <mergeCell ref="A3:M3"/>
    <mergeCell ref="A5:A6"/>
    <mergeCell ref="B5:B6"/>
    <mergeCell ref="C5:F5"/>
    <mergeCell ref="G5:J5"/>
    <mergeCell ref="K5:N5"/>
  </mergeCells>
  <printOptions/>
  <pageMargins left="0.31496062992125984" right="0.31496062992125984" top="0.35433070866141736" bottom="0.35433070866141736" header="0.31496062992125984" footer="0.31496062992125984"/>
  <pageSetup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sheetPr>
    <tabColor theme="5" tint="0.5999900102615356"/>
  </sheetPr>
  <dimension ref="A1:AL103"/>
  <sheetViews>
    <sheetView view="pageBreakPreview" zoomScaleSheetLayoutView="100" zoomScalePageLayoutView="0" workbookViewId="0" topLeftCell="A44">
      <selection activeCell="Q19" sqref="Q19:S19"/>
    </sheetView>
  </sheetViews>
  <sheetFormatPr defaultColWidth="9.140625" defaultRowHeight="15"/>
  <cols>
    <col min="1" max="1" width="5.28125" style="0" customWidth="1"/>
    <col min="2" max="2" width="20.421875" style="0" customWidth="1"/>
    <col min="3" max="11" width="2.7109375" style="0" customWidth="1"/>
    <col min="12" max="12" width="11.00390625" style="0" customWidth="1"/>
    <col min="13" max="13" width="15.140625" style="0" customWidth="1"/>
    <col min="14" max="14" width="17.28125" style="0" customWidth="1"/>
    <col min="15" max="15" width="15.8515625" style="0" customWidth="1"/>
    <col min="16" max="16" width="11.140625" style="0" customWidth="1"/>
    <col min="17" max="17" width="16.57421875" style="0" customWidth="1"/>
    <col min="18" max="18" width="16.00390625" style="0" customWidth="1"/>
    <col min="19" max="19" width="14.7109375" style="0" customWidth="1"/>
    <col min="20" max="20" width="11.140625" style="0" customWidth="1"/>
    <col min="21" max="21" width="14.7109375" style="0" customWidth="1"/>
    <col min="22" max="22" width="15.00390625" style="0" customWidth="1"/>
    <col min="23" max="23" width="16.28125" style="0" customWidth="1"/>
  </cols>
  <sheetData>
    <row r="1" spans="1:22" ht="15.75">
      <c r="A1" s="132" t="s">
        <v>38</v>
      </c>
      <c r="B1" s="132"/>
      <c r="C1" s="132"/>
      <c r="D1" s="132"/>
      <c r="E1" s="132"/>
      <c r="F1" s="132"/>
      <c r="G1" s="132"/>
      <c r="H1" s="132"/>
      <c r="I1" s="132"/>
      <c r="J1" s="132"/>
      <c r="K1" s="132"/>
      <c r="L1" s="132"/>
      <c r="M1" s="132"/>
      <c r="N1" s="132"/>
      <c r="O1" s="132"/>
      <c r="P1" s="132"/>
      <c r="Q1" s="132"/>
      <c r="R1" s="132"/>
      <c r="S1" s="132"/>
      <c r="T1" s="132"/>
      <c r="U1" s="132"/>
      <c r="V1" s="132"/>
    </row>
    <row r="2" ht="10.5" customHeight="1"/>
    <row r="3" spans="1:22" ht="15.75">
      <c r="A3" s="132" t="s">
        <v>342</v>
      </c>
      <c r="B3" s="132"/>
      <c r="C3" s="132"/>
      <c r="D3" s="132"/>
      <c r="E3" s="132"/>
      <c r="F3" s="132"/>
      <c r="G3" s="132"/>
      <c r="H3" s="132"/>
      <c r="I3" s="132"/>
      <c r="J3" s="132"/>
      <c r="K3" s="132"/>
      <c r="L3" s="132"/>
      <c r="M3" s="132"/>
      <c r="N3" s="132"/>
      <c r="O3" s="132"/>
      <c r="P3" s="132"/>
      <c r="Q3" s="132"/>
      <c r="R3" s="132"/>
      <c r="S3" s="132"/>
      <c r="T3" s="132"/>
      <c r="U3" s="132"/>
      <c r="V3" s="132"/>
    </row>
    <row r="4" ht="15.75">
      <c r="W4" s="37" t="s">
        <v>19</v>
      </c>
    </row>
    <row r="5" spans="1:23" ht="18" customHeight="1">
      <c r="A5" s="123" t="s">
        <v>39</v>
      </c>
      <c r="B5" s="123" t="s">
        <v>87</v>
      </c>
      <c r="C5" s="123"/>
      <c r="D5" s="123"/>
      <c r="E5" s="123"/>
      <c r="F5" s="123"/>
      <c r="G5" s="123"/>
      <c r="H5" s="123"/>
      <c r="I5" s="123"/>
      <c r="J5" s="123"/>
      <c r="K5" s="123"/>
      <c r="L5" s="123" t="s">
        <v>333</v>
      </c>
      <c r="M5" s="123"/>
      <c r="N5" s="123"/>
      <c r="O5" s="123"/>
      <c r="P5" s="123" t="s">
        <v>334</v>
      </c>
      <c r="Q5" s="123"/>
      <c r="R5" s="123"/>
      <c r="S5" s="123"/>
      <c r="T5" s="123" t="s">
        <v>335</v>
      </c>
      <c r="U5" s="123"/>
      <c r="V5" s="123"/>
      <c r="W5" s="123"/>
    </row>
    <row r="6" spans="1:23" ht="62.25" customHeight="1">
      <c r="A6" s="123"/>
      <c r="B6" s="123"/>
      <c r="C6" s="123"/>
      <c r="D6" s="123"/>
      <c r="E6" s="123"/>
      <c r="F6" s="123"/>
      <c r="G6" s="123"/>
      <c r="H6" s="123"/>
      <c r="I6" s="123"/>
      <c r="J6" s="123"/>
      <c r="K6" s="123"/>
      <c r="L6" s="13" t="s">
        <v>23</v>
      </c>
      <c r="M6" s="13" t="s">
        <v>24</v>
      </c>
      <c r="N6" s="13" t="s">
        <v>25</v>
      </c>
      <c r="O6" s="13" t="s">
        <v>32</v>
      </c>
      <c r="P6" s="13" t="s">
        <v>23</v>
      </c>
      <c r="Q6" s="13" t="s">
        <v>24</v>
      </c>
      <c r="R6" s="13" t="s">
        <v>25</v>
      </c>
      <c r="S6" s="13" t="s">
        <v>31</v>
      </c>
      <c r="T6" s="13" t="s">
        <v>23</v>
      </c>
      <c r="U6" s="13" t="s">
        <v>24</v>
      </c>
      <c r="V6" s="13" t="s">
        <v>25</v>
      </c>
      <c r="W6" s="13" t="s">
        <v>34</v>
      </c>
    </row>
    <row r="7" spans="1:23" ht="15.75">
      <c r="A7" s="13">
        <v>1</v>
      </c>
      <c r="B7" s="123">
        <v>2</v>
      </c>
      <c r="C7" s="123"/>
      <c r="D7" s="123"/>
      <c r="E7" s="123"/>
      <c r="F7" s="123"/>
      <c r="G7" s="123"/>
      <c r="H7" s="123"/>
      <c r="I7" s="123"/>
      <c r="J7" s="123"/>
      <c r="K7" s="123"/>
      <c r="L7" s="13">
        <v>3</v>
      </c>
      <c r="M7" s="13">
        <v>4</v>
      </c>
      <c r="N7" s="13">
        <v>5</v>
      </c>
      <c r="O7" s="13">
        <v>6</v>
      </c>
      <c r="P7" s="13">
        <v>7</v>
      </c>
      <c r="Q7" s="13">
        <v>8</v>
      </c>
      <c r="R7" s="13">
        <v>9</v>
      </c>
      <c r="S7" s="13">
        <v>10</v>
      </c>
      <c r="T7" s="13">
        <v>11</v>
      </c>
      <c r="U7" s="13">
        <v>12</v>
      </c>
      <c r="V7" s="13">
        <v>13</v>
      </c>
      <c r="W7" s="13">
        <v>14</v>
      </c>
    </row>
    <row r="8" spans="1:23" ht="47.25" customHeight="1">
      <c r="A8" s="13">
        <v>1</v>
      </c>
      <c r="B8" s="204" t="s">
        <v>148</v>
      </c>
      <c r="C8" s="204"/>
      <c r="D8" s="204"/>
      <c r="E8" s="204"/>
      <c r="F8" s="204"/>
      <c r="G8" s="204"/>
      <c r="H8" s="204"/>
      <c r="I8" s="204"/>
      <c r="J8" s="204"/>
      <c r="K8" s="204"/>
      <c r="L8" s="13"/>
      <c r="M8" s="50">
        <f>SUM(M9:M22)</f>
        <v>14376062.49</v>
      </c>
      <c r="N8" s="50">
        <f>M8</f>
        <v>14376062.49</v>
      </c>
      <c r="O8" s="50">
        <f>M8</f>
        <v>14376062.49</v>
      </c>
      <c r="P8" s="13"/>
      <c r="Q8" s="40">
        <f>SUM(Q9:Q29)</f>
        <v>3327596</v>
      </c>
      <c r="R8" s="40">
        <f>SUM(R9:R25)</f>
        <v>2939669</v>
      </c>
      <c r="S8" s="50">
        <f>Q8</f>
        <v>3327596</v>
      </c>
      <c r="T8" s="13"/>
      <c r="U8" s="50">
        <f>SUM(U9:U29)</f>
        <v>5451922</v>
      </c>
      <c r="V8" s="50">
        <f>SUM(V9:V28)</f>
        <v>5401922</v>
      </c>
      <c r="W8" s="50">
        <f>SUM(W9:W28)</f>
        <v>5401922</v>
      </c>
    </row>
    <row r="9" spans="1:23" ht="21" customHeight="1">
      <c r="A9" s="13"/>
      <c r="B9" s="197" t="s">
        <v>149</v>
      </c>
      <c r="C9" s="197"/>
      <c r="D9" s="197"/>
      <c r="E9" s="197"/>
      <c r="F9" s="197"/>
      <c r="G9" s="197"/>
      <c r="H9" s="197"/>
      <c r="I9" s="197"/>
      <c r="J9" s="197"/>
      <c r="K9" s="197"/>
      <c r="L9" s="13"/>
      <c r="M9" s="47">
        <f>129750</f>
        <v>129750</v>
      </c>
      <c r="N9" s="47">
        <f>M9</f>
        <v>129750</v>
      </c>
      <c r="O9" s="47">
        <f>M9</f>
        <v>129750</v>
      </c>
      <c r="P9" s="13"/>
      <c r="Q9" s="41"/>
      <c r="R9" s="48"/>
      <c r="S9" s="47"/>
      <c r="T9" s="13"/>
      <c r="U9" s="13"/>
      <c r="V9" s="13"/>
      <c r="W9" s="13"/>
    </row>
    <row r="10" spans="1:23" ht="20.25" customHeight="1">
      <c r="A10" s="13"/>
      <c r="B10" s="195" t="s">
        <v>150</v>
      </c>
      <c r="C10" s="195"/>
      <c r="D10" s="195"/>
      <c r="E10" s="195"/>
      <c r="F10" s="195"/>
      <c r="G10" s="195"/>
      <c r="H10" s="195"/>
      <c r="I10" s="195"/>
      <c r="J10" s="195"/>
      <c r="K10" s="195"/>
      <c r="L10" s="13"/>
      <c r="M10" s="47">
        <v>1979000</v>
      </c>
      <c r="N10" s="47">
        <f>M10</f>
        <v>1979000</v>
      </c>
      <c r="O10" s="47">
        <f>M10</f>
        <v>1979000</v>
      </c>
      <c r="P10" s="13"/>
      <c r="Q10" s="42"/>
      <c r="R10" s="48"/>
      <c r="S10" s="47"/>
      <c r="T10" s="13"/>
      <c r="U10" s="13"/>
      <c r="V10" s="13"/>
      <c r="W10" s="13"/>
    </row>
    <row r="11" spans="1:23" ht="59.25" customHeight="1">
      <c r="A11" s="13"/>
      <c r="B11" s="200" t="s">
        <v>364</v>
      </c>
      <c r="C11" s="200"/>
      <c r="D11" s="200"/>
      <c r="E11" s="200"/>
      <c r="F11" s="200"/>
      <c r="G11" s="200"/>
      <c r="H11" s="200"/>
      <c r="I11" s="200"/>
      <c r="J11" s="200"/>
      <c r="K11" s="200"/>
      <c r="L11" s="13"/>
      <c r="M11" s="47"/>
      <c r="N11" s="47"/>
      <c r="O11" s="47"/>
      <c r="P11" s="13"/>
      <c r="Q11" s="42"/>
      <c r="R11" s="48"/>
      <c r="S11" s="47"/>
      <c r="T11" s="13"/>
      <c r="U11" s="42"/>
      <c r="V11" s="47"/>
      <c r="W11" s="47"/>
    </row>
    <row r="12" spans="1:23" ht="50.25" customHeight="1">
      <c r="A12" s="13"/>
      <c r="B12" s="200" t="s">
        <v>151</v>
      </c>
      <c r="C12" s="200"/>
      <c r="D12" s="200"/>
      <c r="E12" s="200"/>
      <c r="F12" s="200"/>
      <c r="G12" s="200"/>
      <c r="H12" s="200"/>
      <c r="I12" s="200"/>
      <c r="J12" s="200"/>
      <c r="K12" s="200"/>
      <c r="L12" s="13"/>
      <c r="M12" s="47">
        <v>763967.82</v>
      </c>
      <c r="N12" s="47">
        <f>M12</f>
        <v>763967.82</v>
      </c>
      <c r="O12" s="47">
        <f>M12</f>
        <v>763967.82</v>
      </c>
      <c r="P12" s="13"/>
      <c r="Q12" s="42">
        <v>2068324</v>
      </c>
      <c r="R12" s="48">
        <f>Q12</f>
        <v>2068324</v>
      </c>
      <c r="S12" s="47">
        <f>Q12</f>
        <v>2068324</v>
      </c>
      <c r="T12" s="13"/>
      <c r="U12" s="47"/>
      <c r="V12" s="47"/>
      <c r="W12" s="47"/>
    </row>
    <row r="13" spans="1:23" ht="18.75" customHeight="1">
      <c r="A13" s="13"/>
      <c r="B13" s="200" t="s">
        <v>152</v>
      </c>
      <c r="C13" s="200"/>
      <c r="D13" s="200"/>
      <c r="E13" s="200"/>
      <c r="F13" s="200"/>
      <c r="G13" s="200"/>
      <c r="H13" s="200"/>
      <c r="I13" s="200"/>
      <c r="J13" s="200"/>
      <c r="K13" s="200"/>
      <c r="L13" s="13"/>
      <c r="M13" s="47">
        <v>11000000</v>
      </c>
      <c r="N13" s="47">
        <f>M13</f>
        <v>11000000</v>
      </c>
      <c r="O13" s="47">
        <f>M13</f>
        <v>11000000</v>
      </c>
      <c r="P13" s="13"/>
      <c r="Q13" s="42"/>
      <c r="R13" s="48"/>
      <c r="S13" s="47"/>
      <c r="T13" s="13"/>
      <c r="U13" s="47"/>
      <c r="V13" s="47"/>
      <c r="W13" s="47"/>
    </row>
    <row r="14" spans="1:23" ht="51.75" customHeight="1">
      <c r="A14" s="13"/>
      <c r="B14" s="171" t="s">
        <v>317</v>
      </c>
      <c r="C14" s="172"/>
      <c r="D14" s="172"/>
      <c r="E14" s="172"/>
      <c r="F14" s="172"/>
      <c r="G14" s="172"/>
      <c r="H14" s="172"/>
      <c r="I14" s="172"/>
      <c r="J14" s="172"/>
      <c r="K14" s="173"/>
      <c r="L14" s="13"/>
      <c r="M14" s="47"/>
      <c r="N14" s="47"/>
      <c r="O14" s="47"/>
      <c r="P14" s="13"/>
      <c r="Q14" s="42">
        <v>505176</v>
      </c>
      <c r="R14" s="48">
        <f>Q14</f>
        <v>505176</v>
      </c>
      <c r="S14" s="47">
        <f>Q14</f>
        <v>505176</v>
      </c>
      <c r="T14" s="13"/>
      <c r="U14" s="47"/>
      <c r="V14" s="47"/>
      <c r="W14" s="47"/>
    </row>
    <row r="15" spans="1:23" ht="94.5" customHeight="1">
      <c r="A15" s="13"/>
      <c r="B15" s="209" t="s">
        <v>282</v>
      </c>
      <c r="C15" s="209"/>
      <c r="D15" s="209"/>
      <c r="E15" s="209"/>
      <c r="F15" s="209"/>
      <c r="G15" s="209"/>
      <c r="H15" s="209"/>
      <c r="I15" s="209"/>
      <c r="J15" s="209"/>
      <c r="K15" s="209"/>
      <c r="L15" s="13"/>
      <c r="M15" s="47"/>
      <c r="N15" s="47"/>
      <c r="O15" s="47"/>
      <c r="P15" s="13"/>
      <c r="Q15" s="42">
        <f>19669</f>
        <v>19669</v>
      </c>
      <c r="R15" s="48">
        <f>Q15</f>
        <v>19669</v>
      </c>
      <c r="S15" s="47">
        <f>Q15</f>
        <v>19669</v>
      </c>
      <c r="T15" s="13"/>
      <c r="U15" s="47">
        <v>400000</v>
      </c>
      <c r="V15" s="47">
        <f>U15</f>
        <v>400000</v>
      </c>
      <c r="W15" s="47">
        <f>U15</f>
        <v>400000</v>
      </c>
    </row>
    <row r="16" spans="1:23" ht="18.75" customHeight="1">
      <c r="A16" s="13"/>
      <c r="B16" s="209" t="s">
        <v>283</v>
      </c>
      <c r="C16" s="209"/>
      <c r="D16" s="209"/>
      <c r="E16" s="209"/>
      <c r="F16" s="209"/>
      <c r="G16" s="209"/>
      <c r="H16" s="209"/>
      <c r="I16" s="209"/>
      <c r="J16" s="209"/>
      <c r="K16" s="209"/>
      <c r="L16" s="13"/>
      <c r="M16" s="13"/>
      <c r="N16" s="13"/>
      <c r="O16" s="13"/>
      <c r="P16" s="13"/>
      <c r="Q16" s="42">
        <v>183000</v>
      </c>
      <c r="R16" s="48">
        <f>Q16</f>
        <v>183000</v>
      </c>
      <c r="S16" s="47">
        <f>Q16</f>
        <v>183000</v>
      </c>
      <c r="T16" s="13"/>
      <c r="U16" s="47"/>
      <c r="V16" s="47"/>
      <c r="W16" s="47"/>
    </row>
    <row r="17" spans="1:23" ht="50.25" customHeight="1">
      <c r="A17" s="13"/>
      <c r="B17" s="174" t="s">
        <v>284</v>
      </c>
      <c r="C17" s="174"/>
      <c r="D17" s="174"/>
      <c r="E17" s="174"/>
      <c r="F17" s="174"/>
      <c r="G17" s="174"/>
      <c r="H17" s="174"/>
      <c r="I17" s="174"/>
      <c r="J17" s="174"/>
      <c r="K17" s="174"/>
      <c r="L17" s="13"/>
      <c r="M17" s="47">
        <v>70200</v>
      </c>
      <c r="N17" s="47">
        <f>M17</f>
        <v>70200</v>
      </c>
      <c r="O17" s="47">
        <f>M17</f>
        <v>70200</v>
      </c>
      <c r="P17" s="13"/>
      <c r="Q17" s="42"/>
      <c r="R17" s="48"/>
      <c r="S17" s="47"/>
      <c r="T17" s="13"/>
      <c r="U17" s="49"/>
      <c r="V17" s="47"/>
      <c r="W17" s="47"/>
    </row>
    <row r="18" spans="1:23" ht="62.25" customHeight="1">
      <c r="A18" s="13"/>
      <c r="B18" s="179" t="s">
        <v>376</v>
      </c>
      <c r="C18" s="180"/>
      <c r="D18" s="180"/>
      <c r="E18" s="180"/>
      <c r="F18" s="180"/>
      <c r="G18" s="180"/>
      <c r="H18" s="180"/>
      <c r="I18" s="180"/>
      <c r="J18" s="180"/>
      <c r="K18" s="181"/>
      <c r="L18" s="13"/>
      <c r="M18" s="47"/>
      <c r="N18" s="47"/>
      <c r="O18" s="47"/>
      <c r="P18" s="13"/>
      <c r="Q18" s="42">
        <f>1000000-950000</f>
        <v>50000</v>
      </c>
      <c r="R18" s="48">
        <f>Q18</f>
        <v>50000</v>
      </c>
      <c r="S18" s="47">
        <f>Q18</f>
        <v>50000</v>
      </c>
      <c r="T18" s="13"/>
      <c r="U18" s="49">
        <v>3500000</v>
      </c>
      <c r="V18" s="47">
        <f>U18</f>
        <v>3500000</v>
      </c>
      <c r="W18" s="47">
        <f>U18</f>
        <v>3500000</v>
      </c>
    </row>
    <row r="19" spans="1:23" ht="99" customHeight="1">
      <c r="A19" s="13"/>
      <c r="B19" s="174" t="s">
        <v>365</v>
      </c>
      <c r="C19" s="174"/>
      <c r="D19" s="174"/>
      <c r="E19" s="174"/>
      <c r="F19" s="174"/>
      <c r="G19" s="174"/>
      <c r="H19" s="174"/>
      <c r="I19" s="174"/>
      <c r="J19" s="174"/>
      <c r="K19" s="174"/>
      <c r="L19" s="13"/>
      <c r="M19" s="47"/>
      <c r="N19" s="47"/>
      <c r="O19" s="47"/>
      <c r="P19" s="13"/>
      <c r="Q19" s="42"/>
      <c r="R19" s="48"/>
      <c r="S19" s="47"/>
      <c r="T19" s="13"/>
      <c r="U19" s="49"/>
      <c r="V19" s="47"/>
      <c r="W19" s="47"/>
    </row>
    <row r="20" spans="1:23" ht="54.75" customHeight="1">
      <c r="A20" s="13"/>
      <c r="B20" s="179" t="s">
        <v>314</v>
      </c>
      <c r="C20" s="180"/>
      <c r="D20" s="180"/>
      <c r="E20" s="180"/>
      <c r="F20" s="180"/>
      <c r="G20" s="180"/>
      <c r="H20" s="180"/>
      <c r="I20" s="180"/>
      <c r="J20" s="180"/>
      <c r="K20" s="181"/>
      <c r="L20" s="13"/>
      <c r="M20" s="47">
        <v>53470</v>
      </c>
      <c r="N20" s="47">
        <f>M20</f>
        <v>53470</v>
      </c>
      <c r="O20" s="47">
        <f>M20</f>
        <v>53470</v>
      </c>
      <c r="P20" s="13"/>
      <c r="Q20" s="42"/>
      <c r="R20" s="48"/>
      <c r="S20" s="47"/>
      <c r="T20" s="13"/>
      <c r="U20" s="49"/>
      <c r="V20" s="47"/>
      <c r="W20" s="47"/>
    </row>
    <row r="21" spans="1:23" ht="54.75" customHeight="1">
      <c r="A21" s="13"/>
      <c r="B21" s="171" t="s">
        <v>315</v>
      </c>
      <c r="C21" s="172"/>
      <c r="D21" s="172"/>
      <c r="E21" s="172"/>
      <c r="F21" s="172"/>
      <c r="G21" s="172"/>
      <c r="H21" s="172"/>
      <c r="I21" s="172"/>
      <c r="J21" s="172"/>
      <c r="K21" s="173"/>
      <c r="L21" s="13"/>
      <c r="M21" s="47">
        <v>79963.67</v>
      </c>
      <c r="N21" s="47">
        <f>M21</f>
        <v>79963.67</v>
      </c>
      <c r="O21" s="47">
        <f>M21</f>
        <v>79963.67</v>
      </c>
      <c r="P21" s="13"/>
      <c r="Q21" s="42"/>
      <c r="R21" s="48"/>
      <c r="S21" s="47"/>
      <c r="T21" s="13"/>
      <c r="U21" s="49"/>
      <c r="V21" s="47"/>
      <c r="W21" s="47"/>
    </row>
    <row r="22" spans="1:23" ht="54.75" customHeight="1">
      <c r="A22" s="13"/>
      <c r="B22" s="182" t="s">
        <v>316</v>
      </c>
      <c r="C22" s="183"/>
      <c r="D22" s="183"/>
      <c r="E22" s="183"/>
      <c r="F22" s="183"/>
      <c r="G22" s="183"/>
      <c r="H22" s="183"/>
      <c r="I22" s="183"/>
      <c r="J22" s="183"/>
      <c r="K22" s="184"/>
      <c r="L22" s="13"/>
      <c r="M22" s="47">
        <v>299711</v>
      </c>
      <c r="N22" s="47">
        <f>M22</f>
        <v>299711</v>
      </c>
      <c r="O22" s="47">
        <f>M22</f>
        <v>299711</v>
      </c>
      <c r="P22" s="13"/>
      <c r="Q22" s="42"/>
      <c r="R22" s="48"/>
      <c r="S22" s="47"/>
      <c r="T22" s="13"/>
      <c r="U22" s="49"/>
      <c r="V22" s="47"/>
      <c r="W22" s="47"/>
    </row>
    <row r="23" spans="1:23" ht="18" customHeight="1">
      <c r="A23" s="13"/>
      <c r="B23" s="175" t="s">
        <v>318</v>
      </c>
      <c r="C23" s="176"/>
      <c r="D23" s="176"/>
      <c r="E23" s="176"/>
      <c r="F23" s="176"/>
      <c r="G23" s="176"/>
      <c r="H23" s="176"/>
      <c r="I23" s="176"/>
      <c r="J23" s="176"/>
      <c r="K23" s="177"/>
      <c r="L23" s="13"/>
      <c r="M23" s="47"/>
      <c r="N23" s="47"/>
      <c r="O23" s="47"/>
      <c r="P23" s="13"/>
      <c r="Q23" s="42">
        <v>48500</v>
      </c>
      <c r="R23" s="48">
        <f>Q23</f>
        <v>48500</v>
      </c>
      <c r="S23" s="47">
        <f>Q23</f>
        <v>48500</v>
      </c>
      <c r="T23" s="13"/>
      <c r="U23" s="49"/>
      <c r="V23" s="47"/>
      <c r="W23" s="47"/>
    </row>
    <row r="24" spans="1:38" ht="18" customHeight="1">
      <c r="A24" s="13"/>
      <c r="B24" s="175" t="s">
        <v>319</v>
      </c>
      <c r="C24" s="176"/>
      <c r="D24" s="176"/>
      <c r="E24" s="176"/>
      <c r="F24" s="176"/>
      <c r="G24" s="176"/>
      <c r="H24" s="176"/>
      <c r="I24" s="176"/>
      <c r="J24" s="176"/>
      <c r="K24" s="177"/>
      <c r="L24" s="13"/>
      <c r="M24" s="47"/>
      <c r="N24" s="47"/>
      <c r="O24" s="47"/>
      <c r="P24" s="13"/>
      <c r="Q24" s="42">
        <v>33000</v>
      </c>
      <c r="R24" s="48">
        <f>Q24</f>
        <v>33000</v>
      </c>
      <c r="S24" s="47">
        <f>Q24</f>
        <v>33000</v>
      </c>
      <c r="T24" s="13"/>
      <c r="U24" s="49"/>
      <c r="V24" s="47"/>
      <c r="W24" s="47"/>
      <c r="Y24" s="69"/>
      <c r="Z24" s="69"/>
      <c r="AA24" s="69"/>
      <c r="AB24" s="69"/>
      <c r="AC24" s="69"/>
      <c r="AD24" s="69"/>
      <c r="AE24" s="69"/>
      <c r="AF24" s="69"/>
      <c r="AG24" s="69"/>
      <c r="AH24" s="69"/>
      <c r="AI24" s="69"/>
      <c r="AJ24" s="69"/>
      <c r="AK24" s="69"/>
      <c r="AL24" s="69"/>
    </row>
    <row r="25" spans="1:38" ht="33.75" customHeight="1">
      <c r="A25" s="70"/>
      <c r="B25" s="178" t="s">
        <v>320</v>
      </c>
      <c r="C25" s="178"/>
      <c r="D25" s="178"/>
      <c r="E25" s="178"/>
      <c r="F25" s="178"/>
      <c r="G25" s="178"/>
      <c r="H25" s="178"/>
      <c r="I25" s="178"/>
      <c r="J25" s="178"/>
      <c r="K25" s="178"/>
      <c r="L25" s="13"/>
      <c r="M25" s="47"/>
      <c r="N25" s="47"/>
      <c r="O25" s="47"/>
      <c r="P25" s="13"/>
      <c r="Q25" s="42">
        <v>32000</v>
      </c>
      <c r="R25" s="48">
        <f>Q25</f>
        <v>32000</v>
      </c>
      <c r="S25" s="47">
        <f>Q25</f>
        <v>32000</v>
      </c>
      <c r="T25" s="13"/>
      <c r="U25" s="49"/>
      <c r="V25" s="47"/>
      <c r="W25" s="47"/>
      <c r="Y25" s="69"/>
      <c r="Z25" s="113"/>
      <c r="AA25" s="113"/>
      <c r="AB25" s="113"/>
      <c r="AC25" s="113"/>
      <c r="AD25" s="113"/>
      <c r="AE25" s="113"/>
      <c r="AF25" s="113"/>
      <c r="AG25" s="113"/>
      <c r="AH25" s="113"/>
      <c r="AI25" s="113"/>
      <c r="AJ25" s="113"/>
      <c r="AK25" s="113"/>
      <c r="AL25" s="69"/>
    </row>
    <row r="26" spans="1:38" ht="23.25" customHeight="1">
      <c r="A26" s="70"/>
      <c r="B26" s="164" t="s">
        <v>388</v>
      </c>
      <c r="C26" s="165"/>
      <c r="D26" s="165"/>
      <c r="E26" s="165"/>
      <c r="F26" s="165"/>
      <c r="G26" s="165"/>
      <c r="H26" s="165"/>
      <c r="I26" s="165"/>
      <c r="J26" s="165"/>
      <c r="K26" s="166"/>
      <c r="L26" s="13"/>
      <c r="M26" s="47"/>
      <c r="N26" s="47"/>
      <c r="O26" s="47"/>
      <c r="P26" s="13"/>
      <c r="Q26" s="115">
        <v>300000</v>
      </c>
      <c r="R26" s="48">
        <f>Q26</f>
        <v>300000</v>
      </c>
      <c r="S26" s="47">
        <f>Q26</f>
        <v>300000</v>
      </c>
      <c r="T26" s="13"/>
      <c r="U26" s="49"/>
      <c r="V26" s="47"/>
      <c r="W26" s="47"/>
      <c r="Y26" s="69"/>
      <c r="Z26" s="113"/>
      <c r="AA26" s="113"/>
      <c r="AB26" s="113"/>
      <c r="AC26" s="113"/>
      <c r="AD26" s="113"/>
      <c r="AE26" s="113"/>
      <c r="AF26" s="113"/>
      <c r="AG26" s="113"/>
      <c r="AH26" s="113"/>
      <c r="AI26" s="113"/>
      <c r="AJ26" s="113"/>
      <c r="AK26" s="113"/>
      <c r="AL26" s="69"/>
    </row>
    <row r="27" spans="1:38" ht="69.75" customHeight="1">
      <c r="A27" s="70"/>
      <c r="B27" s="200" t="s">
        <v>377</v>
      </c>
      <c r="C27" s="200"/>
      <c r="D27" s="200"/>
      <c r="E27" s="200"/>
      <c r="F27" s="200"/>
      <c r="G27" s="200"/>
      <c r="H27" s="200"/>
      <c r="I27" s="200"/>
      <c r="J27" s="200"/>
      <c r="K27" s="200"/>
      <c r="L27" s="13"/>
      <c r="M27" s="47"/>
      <c r="N27" s="47"/>
      <c r="O27" s="47"/>
      <c r="P27" s="13"/>
      <c r="Q27" s="42">
        <v>87927</v>
      </c>
      <c r="R27" s="48">
        <f>Q27</f>
        <v>87927</v>
      </c>
      <c r="S27" s="47">
        <f>Q27</f>
        <v>87927</v>
      </c>
      <c r="T27" s="13"/>
      <c r="U27" s="49">
        <v>1301922</v>
      </c>
      <c r="V27" s="47">
        <f>U27</f>
        <v>1301922</v>
      </c>
      <c r="W27" s="47">
        <f>U27</f>
        <v>1301922</v>
      </c>
      <c r="Y27" s="69"/>
      <c r="Z27" s="113"/>
      <c r="AA27" s="113"/>
      <c r="AB27" s="113"/>
      <c r="AC27" s="113"/>
      <c r="AD27" s="113"/>
      <c r="AE27" s="113"/>
      <c r="AF27" s="113"/>
      <c r="AG27" s="113"/>
      <c r="AH27" s="113"/>
      <c r="AI27" s="113"/>
      <c r="AJ27" s="113"/>
      <c r="AK27" s="113"/>
      <c r="AL27" s="69"/>
    </row>
    <row r="28" spans="1:38" ht="65.25" customHeight="1">
      <c r="A28" s="13"/>
      <c r="B28" s="164" t="s">
        <v>378</v>
      </c>
      <c r="C28" s="165"/>
      <c r="D28" s="165"/>
      <c r="E28" s="165"/>
      <c r="F28" s="165"/>
      <c r="G28" s="165"/>
      <c r="H28" s="165"/>
      <c r="I28" s="165"/>
      <c r="J28" s="165"/>
      <c r="K28" s="166"/>
      <c r="L28" s="13"/>
      <c r="M28" s="47"/>
      <c r="N28" s="47"/>
      <c r="O28" s="47"/>
      <c r="P28" s="13"/>
      <c r="Q28" s="42"/>
      <c r="R28" s="48"/>
      <c r="S28" s="47"/>
      <c r="T28" s="13"/>
      <c r="U28" s="49">
        <v>200000</v>
      </c>
      <c r="V28" s="47">
        <f>U28</f>
        <v>200000</v>
      </c>
      <c r="W28" s="47">
        <f>U28</f>
        <v>200000</v>
      </c>
      <c r="Y28" s="69"/>
      <c r="Z28" s="113"/>
      <c r="AA28" s="113"/>
      <c r="AB28" s="113"/>
      <c r="AC28" s="113"/>
      <c r="AD28" s="113"/>
      <c r="AE28" s="113"/>
      <c r="AF28" s="113"/>
      <c r="AG28" s="113"/>
      <c r="AH28" s="113"/>
      <c r="AI28" s="113"/>
      <c r="AJ28" s="113"/>
      <c r="AK28" s="113"/>
      <c r="AL28" s="69"/>
    </row>
    <row r="29" spans="1:38" ht="65.25" customHeight="1">
      <c r="A29" s="13"/>
      <c r="B29" s="164" t="s">
        <v>379</v>
      </c>
      <c r="C29" s="165"/>
      <c r="D29" s="165"/>
      <c r="E29" s="165"/>
      <c r="F29" s="165"/>
      <c r="G29" s="165"/>
      <c r="H29" s="165"/>
      <c r="I29" s="165"/>
      <c r="J29" s="165"/>
      <c r="K29" s="166"/>
      <c r="L29" s="13"/>
      <c r="M29" s="47"/>
      <c r="N29" s="47"/>
      <c r="O29" s="47"/>
      <c r="P29" s="13"/>
      <c r="Q29" s="42"/>
      <c r="R29" s="48"/>
      <c r="S29" s="47"/>
      <c r="T29" s="13"/>
      <c r="U29" s="49">
        <v>50000</v>
      </c>
      <c r="V29" s="47">
        <f>U29</f>
        <v>50000</v>
      </c>
      <c r="W29" s="47">
        <f>U29</f>
        <v>50000</v>
      </c>
      <c r="Y29" s="69"/>
      <c r="Z29" s="113"/>
      <c r="AA29" s="113"/>
      <c r="AB29" s="113"/>
      <c r="AC29" s="113"/>
      <c r="AD29" s="113"/>
      <c r="AE29" s="113"/>
      <c r="AF29" s="113"/>
      <c r="AG29" s="113"/>
      <c r="AH29" s="113"/>
      <c r="AI29" s="113"/>
      <c r="AJ29" s="113"/>
      <c r="AK29" s="113"/>
      <c r="AL29" s="69"/>
    </row>
    <row r="30" spans="1:38" ht="48.75" customHeight="1">
      <c r="A30" s="13">
        <v>2</v>
      </c>
      <c r="B30" s="204" t="s">
        <v>153</v>
      </c>
      <c r="C30" s="204"/>
      <c r="D30" s="204"/>
      <c r="E30" s="204"/>
      <c r="F30" s="204"/>
      <c r="G30" s="204"/>
      <c r="H30" s="204"/>
      <c r="I30" s="204"/>
      <c r="J30" s="204"/>
      <c r="K30" s="204"/>
      <c r="L30" s="13"/>
      <c r="M30" s="50">
        <f>SUM(M31:M62)</f>
        <v>20286924.549999997</v>
      </c>
      <c r="N30" s="50">
        <f>SUM(N31:N62)</f>
        <v>20286924.549999997</v>
      </c>
      <c r="O30" s="50">
        <f aca="true" t="shared" si="0" ref="O30:O43">M30</f>
        <v>20286924.549999997</v>
      </c>
      <c r="P30" s="13"/>
      <c r="Q30" s="40">
        <f>SUM(Q31:Q62)</f>
        <v>6407697</v>
      </c>
      <c r="R30" s="40">
        <f>Q30</f>
        <v>6407697</v>
      </c>
      <c r="S30" s="50">
        <f>Q30</f>
        <v>6407697</v>
      </c>
      <c r="T30" s="13"/>
      <c r="U30" s="40">
        <f>SUM(U31:U65)</f>
        <v>9095089</v>
      </c>
      <c r="V30" s="40">
        <f>SUM(V31:V65)</f>
        <v>9095089</v>
      </c>
      <c r="W30" s="50">
        <f>U30</f>
        <v>9095089</v>
      </c>
      <c r="Y30" s="114"/>
      <c r="Z30" s="113"/>
      <c r="AA30" s="113"/>
      <c r="AB30" s="113"/>
      <c r="AC30" s="113"/>
      <c r="AD30" s="113"/>
      <c r="AE30" s="113"/>
      <c r="AF30" s="113"/>
      <c r="AG30" s="113"/>
      <c r="AH30" s="113"/>
      <c r="AI30" s="113"/>
      <c r="AJ30" s="113"/>
      <c r="AK30" s="113"/>
      <c r="AL30" s="69"/>
    </row>
    <row r="31" spans="1:38" ht="48.75" customHeight="1">
      <c r="A31" s="13"/>
      <c r="B31" s="201" t="s">
        <v>154</v>
      </c>
      <c r="C31" s="201"/>
      <c r="D31" s="201"/>
      <c r="E31" s="201"/>
      <c r="F31" s="201"/>
      <c r="G31" s="201"/>
      <c r="H31" s="201"/>
      <c r="I31" s="201"/>
      <c r="J31" s="201"/>
      <c r="K31" s="201"/>
      <c r="L31" s="13"/>
      <c r="M31" s="47">
        <v>11660307.29</v>
      </c>
      <c r="N31" s="47">
        <f aca="true" t="shared" si="1" ref="N31:N38">M31</f>
        <v>11660307.29</v>
      </c>
      <c r="O31" s="47">
        <f t="shared" si="0"/>
        <v>11660307.29</v>
      </c>
      <c r="P31" s="13"/>
      <c r="Q31" s="43"/>
      <c r="R31" s="48"/>
      <c r="S31" s="47"/>
      <c r="T31" s="13"/>
      <c r="U31" s="47"/>
      <c r="V31" s="47"/>
      <c r="W31" s="47"/>
      <c r="Y31" s="69"/>
      <c r="Z31" s="113"/>
      <c r="AA31" s="113"/>
      <c r="AB31" s="113"/>
      <c r="AC31" s="113"/>
      <c r="AD31" s="113"/>
      <c r="AE31" s="113"/>
      <c r="AF31" s="113"/>
      <c r="AG31" s="113"/>
      <c r="AH31" s="113"/>
      <c r="AI31" s="113"/>
      <c r="AJ31" s="113"/>
      <c r="AK31" s="113"/>
      <c r="AL31" s="69"/>
    </row>
    <row r="32" spans="1:23" ht="83.25" customHeight="1">
      <c r="A32" s="13"/>
      <c r="B32" s="160" t="s">
        <v>155</v>
      </c>
      <c r="C32" s="160"/>
      <c r="D32" s="160"/>
      <c r="E32" s="160"/>
      <c r="F32" s="160"/>
      <c r="G32" s="160"/>
      <c r="H32" s="160"/>
      <c r="I32" s="160"/>
      <c r="J32" s="160"/>
      <c r="K32" s="160"/>
      <c r="L32" s="13"/>
      <c r="M32" s="47">
        <v>488000</v>
      </c>
      <c r="N32" s="47">
        <f t="shared" si="1"/>
        <v>488000</v>
      </c>
      <c r="O32" s="47">
        <f t="shared" si="0"/>
        <v>488000</v>
      </c>
      <c r="P32" s="13"/>
      <c r="Q32" s="110">
        <v>200000</v>
      </c>
      <c r="R32" s="48">
        <f>Q32</f>
        <v>200000</v>
      </c>
      <c r="S32" s="47">
        <f>Q32</f>
        <v>200000</v>
      </c>
      <c r="T32" s="13"/>
      <c r="U32" s="47"/>
      <c r="V32" s="47"/>
      <c r="W32" s="47"/>
    </row>
    <row r="33" spans="1:23" ht="82.5" customHeight="1">
      <c r="A33" s="13"/>
      <c r="B33" s="160" t="s">
        <v>156</v>
      </c>
      <c r="C33" s="160"/>
      <c r="D33" s="160"/>
      <c r="E33" s="160"/>
      <c r="F33" s="160"/>
      <c r="G33" s="160"/>
      <c r="H33" s="160"/>
      <c r="I33" s="160"/>
      <c r="J33" s="160"/>
      <c r="K33" s="160"/>
      <c r="L33" s="13"/>
      <c r="M33" s="47">
        <v>400000</v>
      </c>
      <c r="N33" s="47">
        <f t="shared" si="1"/>
        <v>400000</v>
      </c>
      <c r="O33" s="47">
        <f t="shared" si="0"/>
        <v>400000</v>
      </c>
      <c r="P33" s="13"/>
      <c r="Q33" s="110"/>
      <c r="R33" s="48"/>
      <c r="S33" s="47"/>
      <c r="T33" s="13"/>
      <c r="U33" s="47"/>
      <c r="V33" s="47"/>
      <c r="W33" s="47"/>
    </row>
    <row r="34" spans="1:23" ht="85.5" customHeight="1">
      <c r="A34" s="13"/>
      <c r="B34" s="160" t="s">
        <v>157</v>
      </c>
      <c r="C34" s="160"/>
      <c r="D34" s="160"/>
      <c r="E34" s="160"/>
      <c r="F34" s="160"/>
      <c r="G34" s="160"/>
      <c r="H34" s="160"/>
      <c r="I34" s="160"/>
      <c r="J34" s="160"/>
      <c r="K34" s="160"/>
      <c r="L34" s="13"/>
      <c r="M34" s="47">
        <v>184945.95</v>
      </c>
      <c r="N34" s="47">
        <f t="shared" si="1"/>
        <v>184945.95</v>
      </c>
      <c r="O34" s="47">
        <f t="shared" si="0"/>
        <v>184945.95</v>
      </c>
      <c r="P34" s="13"/>
      <c r="Q34" s="110"/>
      <c r="R34" s="48"/>
      <c r="S34" s="47"/>
      <c r="T34" s="13"/>
      <c r="U34" s="47"/>
      <c r="V34" s="47"/>
      <c r="W34" s="47"/>
    </row>
    <row r="35" spans="1:23" ht="70.5" customHeight="1">
      <c r="A35" s="13"/>
      <c r="B35" s="160" t="s">
        <v>158</v>
      </c>
      <c r="C35" s="160"/>
      <c r="D35" s="160"/>
      <c r="E35" s="160"/>
      <c r="F35" s="160"/>
      <c r="G35" s="160"/>
      <c r="H35" s="160"/>
      <c r="I35" s="160"/>
      <c r="J35" s="160"/>
      <c r="K35" s="160"/>
      <c r="L35" s="13"/>
      <c r="M35" s="47">
        <v>761385.05</v>
      </c>
      <c r="N35" s="47">
        <f t="shared" si="1"/>
        <v>761385.05</v>
      </c>
      <c r="O35" s="47">
        <f t="shared" si="0"/>
        <v>761385.05</v>
      </c>
      <c r="P35" s="13"/>
      <c r="Q35" s="110"/>
      <c r="R35" s="48"/>
      <c r="S35" s="47"/>
      <c r="T35" s="13"/>
      <c r="U35" s="47"/>
      <c r="V35" s="47"/>
      <c r="W35" s="47"/>
    </row>
    <row r="36" spans="1:23" ht="61.5" customHeight="1">
      <c r="A36" s="13"/>
      <c r="B36" s="160" t="s">
        <v>159</v>
      </c>
      <c r="C36" s="160"/>
      <c r="D36" s="160"/>
      <c r="E36" s="160"/>
      <c r="F36" s="160"/>
      <c r="G36" s="160"/>
      <c r="H36" s="160"/>
      <c r="I36" s="160"/>
      <c r="J36" s="160"/>
      <c r="K36" s="160"/>
      <c r="L36" s="13"/>
      <c r="M36" s="100">
        <v>918913.36</v>
      </c>
      <c r="N36" s="47">
        <f t="shared" si="1"/>
        <v>918913.36</v>
      </c>
      <c r="O36" s="47">
        <f t="shared" si="0"/>
        <v>918913.36</v>
      </c>
      <c r="P36" s="13"/>
      <c r="Q36" s="110"/>
      <c r="R36" s="48"/>
      <c r="S36" s="47"/>
      <c r="T36" s="13"/>
      <c r="U36" s="47"/>
      <c r="V36" s="47"/>
      <c r="W36" s="47"/>
    </row>
    <row r="37" spans="1:23" ht="48" customHeight="1">
      <c r="A37" s="13"/>
      <c r="B37" s="160" t="s">
        <v>383</v>
      </c>
      <c r="C37" s="160"/>
      <c r="D37" s="160"/>
      <c r="E37" s="160"/>
      <c r="F37" s="160"/>
      <c r="G37" s="160"/>
      <c r="H37" s="160"/>
      <c r="I37" s="160"/>
      <c r="J37" s="160"/>
      <c r="K37" s="160"/>
      <c r="L37" s="13"/>
      <c r="M37" s="88">
        <v>171081.56</v>
      </c>
      <c r="N37" s="47">
        <f t="shared" si="1"/>
        <v>171081.56</v>
      </c>
      <c r="O37" s="47">
        <f t="shared" si="0"/>
        <v>171081.56</v>
      </c>
      <c r="P37" s="13"/>
      <c r="Q37" s="110">
        <v>200000</v>
      </c>
      <c r="R37" s="48">
        <f>Q37</f>
        <v>200000</v>
      </c>
      <c r="S37" s="47">
        <f>Q37</f>
        <v>200000</v>
      </c>
      <c r="T37" s="13"/>
      <c r="U37" s="115">
        <v>4571460</v>
      </c>
      <c r="V37" s="47">
        <f>U37</f>
        <v>4571460</v>
      </c>
      <c r="W37" s="47">
        <f>U37</f>
        <v>4571460</v>
      </c>
    </row>
    <row r="38" spans="1:23" ht="83.25" customHeight="1">
      <c r="A38" s="13"/>
      <c r="B38" s="160" t="s">
        <v>160</v>
      </c>
      <c r="C38" s="160"/>
      <c r="D38" s="160"/>
      <c r="E38" s="160"/>
      <c r="F38" s="160"/>
      <c r="G38" s="160"/>
      <c r="H38" s="160"/>
      <c r="I38" s="160"/>
      <c r="J38" s="160"/>
      <c r="K38" s="160"/>
      <c r="L38" s="13"/>
      <c r="M38" s="47">
        <v>2499011.99</v>
      </c>
      <c r="N38" s="47">
        <f t="shared" si="1"/>
        <v>2499011.99</v>
      </c>
      <c r="O38" s="47">
        <f t="shared" si="0"/>
        <v>2499011.99</v>
      </c>
      <c r="P38" s="13"/>
      <c r="Q38" s="110">
        <v>250000</v>
      </c>
      <c r="R38" s="48">
        <f>Q38</f>
        <v>250000</v>
      </c>
      <c r="S38" s="47">
        <f>Q38</f>
        <v>250000</v>
      </c>
      <c r="T38" s="13"/>
      <c r="U38" s="47"/>
      <c r="V38" s="47"/>
      <c r="W38" s="47"/>
    </row>
    <row r="39" spans="1:23" ht="50.25" customHeight="1">
      <c r="A39" s="13"/>
      <c r="B39" s="160" t="s">
        <v>161</v>
      </c>
      <c r="C39" s="160"/>
      <c r="D39" s="160"/>
      <c r="E39" s="160"/>
      <c r="F39" s="160"/>
      <c r="G39" s="160"/>
      <c r="H39" s="160"/>
      <c r="I39" s="160"/>
      <c r="J39" s="160"/>
      <c r="K39" s="160"/>
      <c r="L39" s="13"/>
      <c r="M39" s="47">
        <v>309783.94</v>
      </c>
      <c r="N39" s="47">
        <f aca="true" t="shared" si="2" ref="N39:N49">M39</f>
        <v>309783.94</v>
      </c>
      <c r="O39" s="47">
        <f t="shared" si="0"/>
        <v>309783.94</v>
      </c>
      <c r="P39" s="13"/>
      <c r="Q39" s="110"/>
      <c r="R39" s="48"/>
      <c r="S39" s="47"/>
      <c r="T39" s="13"/>
      <c r="U39" s="47"/>
      <c r="V39" s="47"/>
      <c r="W39" s="47"/>
    </row>
    <row r="40" spans="1:23" ht="64.5" customHeight="1">
      <c r="A40" s="13"/>
      <c r="B40" s="160" t="s">
        <v>162</v>
      </c>
      <c r="C40" s="160"/>
      <c r="D40" s="160"/>
      <c r="E40" s="160"/>
      <c r="F40" s="160"/>
      <c r="G40" s="160"/>
      <c r="H40" s="160"/>
      <c r="I40" s="160"/>
      <c r="J40" s="160"/>
      <c r="K40" s="160"/>
      <c r="L40" s="13"/>
      <c r="M40" s="47">
        <v>90176</v>
      </c>
      <c r="N40" s="47">
        <f t="shared" si="2"/>
        <v>90176</v>
      </c>
      <c r="O40" s="47">
        <f t="shared" si="0"/>
        <v>90176</v>
      </c>
      <c r="P40" s="13"/>
      <c r="Q40" s="110"/>
      <c r="R40" s="48"/>
      <c r="S40" s="47"/>
      <c r="T40" s="13"/>
      <c r="U40" s="47"/>
      <c r="V40" s="47"/>
      <c r="W40" s="47"/>
    </row>
    <row r="41" spans="1:23" ht="48" customHeight="1">
      <c r="A41" s="13"/>
      <c r="B41" s="160" t="s">
        <v>163</v>
      </c>
      <c r="C41" s="160"/>
      <c r="D41" s="160"/>
      <c r="E41" s="160"/>
      <c r="F41" s="160"/>
      <c r="G41" s="160"/>
      <c r="H41" s="160"/>
      <c r="I41" s="160"/>
      <c r="J41" s="160"/>
      <c r="K41" s="160"/>
      <c r="L41" s="13"/>
      <c r="M41" s="47">
        <v>394393.66</v>
      </c>
      <c r="N41" s="47">
        <f t="shared" si="2"/>
        <v>394393.66</v>
      </c>
      <c r="O41" s="47">
        <f t="shared" si="0"/>
        <v>394393.66</v>
      </c>
      <c r="P41" s="13"/>
      <c r="Q41" s="110"/>
      <c r="R41" s="48"/>
      <c r="S41" s="47"/>
      <c r="T41" s="13"/>
      <c r="U41" s="47"/>
      <c r="V41" s="47"/>
      <c r="W41" s="47"/>
    </row>
    <row r="42" spans="1:23" ht="48" customHeight="1">
      <c r="A42" s="13"/>
      <c r="B42" s="160" t="s">
        <v>164</v>
      </c>
      <c r="C42" s="160"/>
      <c r="D42" s="160"/>
      <c r="E42" s="160"/>
      <c r="F42" s="160"/>
      <c r="G42" s="160"/>
      <c r="H42" s="160"/>
      <c r="I42" s="160"/>
      <c r="J42" s="160"/>
      <c r="K42" s="160"/>
      <c r="L42" s="13"/>
      <c r="M42" s="47">
        <v>265240.27</v>
      </c>
      <c r="N42" s="47">
        <f t="shared" si="2"/>
        <v>265240.27</v>
      </c>
      <c r="O42" s="47">
        <f t="shared" si="0"/>
        <v>265240.27</v>
      </c>
      <c r="P42" s="13"/>
      <c r="Q42" s="110"/>
      <c r="R42" s="48"/>
      <c r="S42" s="47"/>
      <c r="T42" s="13"/>
      <c r="U42" s="47"/>
      <c r="V42" s="47"/>
      <c r="W42" s="47"/>
    </row>
    <row r="43" spans="1:23" ht="50.25" customHeight="1">
      <c r="A43" s="13"/>
      <c r="B43" s="160" t="s">
        <v>165</v>
      </c>
      <c r="C43" s="160"/>
      <c r="D43" s="160"/>
      <c r="E43" s="160"/>
      <c r="F43" s="160"/>
      <c r="G43" s="160"/>
      <c r="H43" s="160"/>
      <c r="I43" s="160"/>
      <c r="J43" s="160"/>
      <c r="K43" s="160"/>
      <c r="L43" s="13"/>
      <c r="M43" s="93">
        <v>271876.72</v>
      </c>
      <c r="N43" s="47">
        <f t="shared" si="2"/>
        <v>271876.72</v>
      </c>
      <c r="O43" s="47">
        <f t="shared" si="0"/>
        <v>271876.72</v>
      </c>
      <c r="P43" s="13"/>
      <c r="Q43" s="110"/>
      <c r="R43" s="48"/>
      <c r="S43" s="47"/>
      <c r="T43" s="13"/>
      <c r="U43" s="47"/>
      <c r="V43" s="47"/>
      <c r="W43" s="47"/>
    </row>
    <row r="44" spans="1:23" ht="36" customHeight="1">
      <c r="A44" s="13"/>
      <c r="B44" s="160" t="s">
        <v>166</v>
      </c>
      <c r="C44" s="160"/>
      <c r="D44" s="160"/>
      <c r="E44" s="160"/>
      <c r="F44" s="160"/>
      <c r="G44" s="160"/>
      <c r="H44" s="160"/>
      <c r="I44" s="160"/>
      <c r="J44" s="160"/>
      <c r="K44" s="160"/>
      <c r="L44" s="13"/>
      <c r="M44" s="47">
        <v>499819.88</v>
      </c>
      <c r="N44" s="47">
        <f t="shared" si="2"/>
        <v>499819.88</v>
      </c>
      <c r="O44" s="47">
        <f aca="true" t="shared" si="3" ref="O44:O49">M44</f>
        <v>499819.88</v>
      </c>
      <c r="P44" s="13"/>
      <c r="Q44" s="110"/>
      <c r="R44" s="48"/>
      <c r="S44" s="47"/>
      <c r="T44" s="13"/>
      <c r="U44" s="47"/>
      <c r="V44" s="47"/>
      <c r="W44" s="47"/>
    </row>
    <row r="45" spans="1:23" ht="48.75" customHeight="1">
      <c r="A45" s="13"/>
      <c r="B45" s="160" t="s">
        <v>167</v>
      </c>
      <c r="C45" s="160"/>
      <c r="D45" s="160"/>
      <c r="E45" s="160"/>
      <c r="F45" s="160"/>
      <c r="G45" s="160"/>
      <c r="H45" s="160"/>
      <c r="I45" s="160"/>
      <c r="J45" s="160"/>
      <c r="K45" s="160"/>
      <c r="L45" s="13"/>
      <c r="M45" s="47">
        <v>299999.45</v>
      </c>
      <c r="N45" s="47">
        <f t="shared" si="2"/>
        <v>299999.45</v>
      </c>
      <c r="O45" s="47">
        <f t="shared" si="3"/>
        <v>299999.45</v>
      </c>
      <c r="P45" s="13"/>
      <c r="Q45" s="110"/>
      <c r="R45" s="48"/>
      <c r="S45" s="47"/>
      <c r="T45" s="13"/>
      <c r="U45" s="47"/>
      <c r="V45" s="47"/>
      <c r="W45" s="47"/>
    </row>
    <row r="46" spans="1:23" ht="63.75" customHeight="1">
      <c r="A46" s="13"/>
      <c r="B46" s="160" t="s">
        <v>168</v>
      </c>
      <c r="C46" s="160"/>
      <c r="D46" s="160"/>
      <c r="E46" s="160"/>
      <c r="F46" s="160"/>
      <c r="G46" s="160"/>
      <c r="H46" s="160"/>
      <c r="I46" s="160"/>
      <c r="J46" s="160"/>
      <c r="K46" s="160"/>
      <c r="L46" s="13"/>
      <c r="M46" s="47">
        <f>498638.84</f>
        <v>498638.84</v>
      </c>
      <c r="N46" s="47">
        <f t="shared" si="2"/>
        <v>498638.84</v>
      </c>
      <c r="O46" s="47">
        <f t="shared" si="3"/>
        <v>498638.84</v>
      </c>
      <c r="P46" s="13"/>
      <c r="Q46" s="110">
        <v>98500</v>
      </c>
      <c r="R46" s="48">
        <f>Q46</f>
        <v>98500</v>
      </c>
      <c r="S46" s="47">
        <f>Q46</f>
        <v>98500</v>
      </c>
      <c r="T46" s="13"/>
      <c r="U46" s="47"/>
      <c r="V46" s="47"/>
      <c r="W46" s="47"/>
    </row>
    <row r="47" spans="1:23" ht="47.25" customHeight="1">
      <c r="A47" s="13"/>
      <c r="B47" s="160" t="s">
        <v>169</v>
      </c>
      <c r="C47" s="160"/>
      <c r="D47" s="160"/>
      <c r="E47" s="160"/>
      <c r="F47" s="160"/>
      <c r="G47" s="160"/>
      <c r="H47" s="160"/>
      <c r="I47" s="160"/>
      <c r="J47" s="160"/>
      <c r="K47" s="160"/>
      <c r="L47" s="13"/>
      <c r="M47" s="47">
        <v>54900.07</v>
      </c>
      <c r="N47" s="47">
        <f t="shared" si="2"/>
        <v>54900.07</v>
      </c>
      <c r="O47" s="47">
        <f t="shared" si="3"/>
        <v>54900.07</v>
      </c>
      <c r="P47" s="13"/>
      <c r="Q47" s="110"/>
      <c r="R47" s="48"/>
      <c r="S47" s="47"/>
      <c r="T47" s="13"/>
      <c r="U47" s="47"/>
      <c r="V47" s="47"/>
      <c r="W47" s="47"/>
    </row>
    <row r="48" spans="1:23" ht="46.5" customHeight="1">
      <c r="A48" s="13"/>
      <c r="B48" s="160" t="s">
        <v>170</v>
      </c>
      <c r="C48" s="160"/>
      <c r="D48" s="160"/>
      <c r="E48" s="160"/>
      <c r="F48" s="160"/>
      <c r="G48" s="160"/>
      <c r="H48" s="160"/>
      <c r="I48" s="160"/>
      <c r="J48" s="160"/>
      <c r="K48" s="160"/>
      <c r="L48" s="13"/>
      <c r="M48" s="47">
        <v>50000</v>
      </c>
      <c r="N48" s="47">
        <f t="shared" si="2"/>
        <v>50000</v>
      </c>
      <c r="O48" s="47">
        <f t="shared" si="3"/>
        <v>50000</v>
      </c>
      <c r="P48" s="13"/>
      <c r="Q48" s="110"/>
      <c r="R48" s="48"/>
      <c r="S48" s="47"/>
      <c r="T48" s="13"/>
      <c r="U48" s="47">
        <f>700000</f>
        <v>700000</v>
      </c>
      <c r="V48" s="47">
        <f>U48</f>
        <v>700000</v>
      </c>
      <c r="W48" s="47">
        <f>U48</f>
        <v>700000</v>
      </c>
    </row>
    <row r="49" spans="1:23" ht="81" customHeight="1">
      <c r="A49" s="13"/>
      <c r="B49" s="160" t="s">
        <v>171</v>
      </c>
      <c r="C49" s="160"/>
      <c r="D49" s="160"/>
      <c r="E49" s="160"/>
      <c r="F49" s="160"/>
      <c r="G49" s="160"/>
      <c r="H49" s="160"/>
      <c r="I49" s="160"/>
      <c r="J49" s="160"/>
      <c r="K49" s="160"/>
      <c r="L49" s="13"/>
      <c r="M49" s="47">
        <v>468450.52</v>
      </c>
      <c r="N49" s="47">
        <f t="shared" si="2"/>
        <v>468450.52</v>
      </c>
      <c r="O49" s="47">
        <f t="shared" si="3"/>
        <v>468450.52</v>
      </c>
      <c r="P49" s="13"/>
      <c r="Q49" s="110"/>
      <c r="R49" s="48"/>
      <c r="S49" s="47"/>
      <c r="T49" s="13"/>
      <c r="U49" s="47"/>
      <c r="V49" s="47"/>
      <c r="W49" s="47"/>
    </row>
    <row r="50" spans="1:23" ht="36" customHeight="1">
      <c r="A50" s="13"/>
      <c r="B50" s="209" t="s">
        <v>285</v>
      </c>
      <c r="C50" s="209"/>
      <c r="D50" s="209"/>
      <c r="E50" s="209"/>
      <c r="F50" s="209"/>
      <c r="G50" s="209"/>
      <c r="H50" s="209"/>
      <c r="I50" s="209"/>
      <c r="J50" s="209"/>
      <c r="K50" s="209"/>
      <c r="L50" s="13"/>
      <c r="M50" s="47"/>
      <c r="N50" s="47"/>
      <c r="O50" s="47"/>
      <c r="P50" s="13"/>
      <c r="Q50" s="110">
        <v>220565</v>
      </c>
      <c r="R50" s="48">
        <f aca="true" t="shared" si="4" ref="R50:R60">Q50</f>
        <v>220565</v>
      </c>
      <c r="S50" s="47">
        <f aca="true" t="shared" si="5" ref="S50:S60">Q50</f>
        <v>220565</v>
      </c>
      <c r="T50" s="13"/>
      <c r="U50" s="47"/>
      <c r="V50" s="47"/>
      <c r="W50" s="47"/>
    </row>
    <row r="51" spans="1:23" ht="36" customHeight="1">
      <c r="A51" s="13"/>
      <c r="B51" s="229" t="s">
        <v>286</v>
      </c>
      <c r="C51" s="229"/>
      <c r="D51" s="229"/>
      <c r="E51" s="229"/>
      <c r="F51" s="229"/>
      <c r="G51" s="229"/>
      <c r="H51" s="229"/>
      <c r="I51" s="229"/>
      <c r="J51" s="229"/>
      <c r="K51" s="229"/>
      <c r="L51" s="13"/>
      <c r="M51" s="47"/>
      <c r="N51" s="47"/>
      <c r="O51" s="47"/>
      <c r="P51" s="13"/>
      <c r="Q51" s="110">
        <v>300000</v>
      </c>
      <c r="R51" s="48">
        <f t="shared" si="4"/>
        <v>300000</v>
      </c>
      <c r="S51" s="47">
        <f t="shared" si="5"/>
        <v>300000</v>
      </c>
      <c r="T51" s="13"/>
      <c r="U51" s="47"/>
      <c r="V51" s="47"/>
      <c r="W51" s="47"/>
    </row>
    <row r="52" spans="1:23" ht="48" customHeight="1">
      <c r="A52" s="13"/>
      <c r="B52" s="209" t="s">
        <v>287</v>
      </c>
      <c r="C52" s="209"/>
      <c r="D52" s="209"/>
      <c r="E52" s="209"/>
      <c r="F52" s="209"/>
      <c r="G52" s="209"/>
      <c r="H52" s="209"/>
      <c r="I52" s="209"/>
      <c r="J52" s="209"/>
      <c r="K52" s="209"/>
      <c r="L52" s="13"/>
      <c r="M52" s="47"/>
      <c r="N52" s="47"/>
      <c r="O52" s="47"/>
      <c r="P52" s="13"/>
      <c r="Q52" s="110">
        <v>1390580</v>
      </c>
      <c r="R52" s="48">
        <f t="shared" si="4"/>
        <v>1390580</v>
      </c>
      <c r="S52" s="47">
        <f t="shared" si="5"/>
        <v>1390580</v>
      </c>
      <c r="T52" s="13"/>
      <c r="U52" s="47"/>
      <c r="V52" s="47"/>
      <c r="W52" s="47"/>
    </row>
    <row r="53" spans="1:23" ht="63.75" customHeight="1">
      <c r="A53" s="13"/>
      <c r="B53" s="209" t="s">
        <v>288</v>
      </c>
      <c r="C53" s="209"/>
      <c r="D53" s="209"/>
      <c r="E53" s="209"/>
      <c r="F53" s="209"/>
      <c r="G53" s="209"/>
      <c r="H53" s="209"/>
      <c r="I53" s="209"/>
      <c r="J53" s="209"/>
      <c r="K53" s="209"/>
      <c r="L53" s="13"/>
      <c r="M53" s="47"/>
      <c r="N53" s="47"/>
      <c r="O53" s="47"/>
      <c r="P53" s="13"/>
      <c r="Q53" s="110">
        <v>574222</v>
      </c>
      <c r="R53" s="48">
        <f t="shared" si="4"/>
        <v>574222</v>
      </c>
      <c r="S53" s="47">
        <f t="shared" si="5"/>
        <v>574222</v>
      </c>
      <c r="T53" s="13"/>
      <c r="U53" s="115"/>
      <c r="V53" s="47"/>
      <c r="W53" s="47"/>
    </row>
    <row r="54" spans="1:23" ht="83.25" customHeight="1">
      <c r="A54" s="13"/>
      <c r="B54" s="161" t="s">
        <v>321</v>
      </c>
      <c r="C54" s="162"/>
      <c r="D54" s="162"/>
      <c r="E54" s="162"/>
      <c r="F54" s="162"/>
      <c r="G54" s="162"/>
      <c r="H54" s="162"/>
      <c r="I54" s="162"/>
      <c r="J54" s="162"/>
      <c r="K54" s="163"/>
      <c r="L54" s="13"/>
      <c r="M54" s="47"/>
      <c r="N54" s="47"/>
      <c r="O54" s="47"/>
      <c r="P54" s="13"/>
      <c r="Q54" s="110">
        <v>300000</v>
      </c>
      <c r="R54" s="48">
        <f t="shared" si="4"/>
        <v>300000</v>
      </c>
      <c r="S54" s="47">
        <f t="shared" si="5"/>
        <v>300000</v>
      </c>
      <c r="T54" s="13"/>
      <c r="U54" s="115">
        <v>700000</v>
      </c>
      <c r="V54" s="47">
        <f>U54</f>
        <v>700000</v>
      </c>
      <c r="W54" s="47">
        <f>U54</f>
        <v>700000</v>
      </c>
    </row>
    <row r="55" spans="1:23" ht="113.25" customHeight="1">
      <c r="A55" s="13"/>
      <c r="B55" s="161" t="s">
        <v>322</v>
      </c>
      <c r="C55" s="162"/>
      <c r="D55" s="162"/>
      <c r="E55" s="162"/>
      <c r="F55" s="162"/>
      <c r="G55" s="162"/>
      <c r="H55" s="162"/>
      <c r="I55" s="162"/>
      <c r="J55" s="162"/>
      <c r="K55" s="163"/>
      <c r="L55" s="13"/>
      <c r="M55" s="47"/>
      <c r="N55" s="47"/>
      <c r="O55" s="47"/>
      <c r="P55" s="13"/>
      <c r="Q55" s="110">
        <v>450000</v>
      </c>
      <c r="R55" s="48">
        <f t="shared" si="4"/>
        <v>450000</v>
      </c>
      <c r="S55" s="47">
        <f t="shared" si="5"/>
        <v>450000</v>
      </c>
      <c r="T55" s="13"/>
      <c r="U55" s="115"/>
      <c r="V55" s="47"/>
      <c r="W55" s="47"/>
    </row>
    <row r="56" spans="1:23" ht="21" customHeight="1">
      <c r="A56" s="13"/>
      <c r="B56" s="228" t="s">
        <v>323</v>
      </c>
      <c r="C56" s="228"/>
      <c r="D56" s="228"/>
      <c r="E56" s="228"/>
      <c r="F56" s="228"/>
      <c r="G56" s="228"/>
      <c r="H56" s="228"/>
      <c r="I56" s="228"/>
      <c r="J56" s="228"/>
      <c r="K56" s="228"/>
      <c r="L56" s="13"/>
      <c r="M56" s="47"/>
      <c r="N56" s="47"/>
      <c r="O56" s="47"/>
      <c r="P56" s="13"/>
      <c r="Q56" s="110">
        <v>350000</v>
      </c>
      <c r="R56" s="48">
        <f t="shared" si="4"/>
        <v>350000</v>
      </c>
      <c r="S56" s="47">
        <f t="shared" si="5"/>
        <v>350000</v>
      </c>
      <c r="T56" s="13"/>
      <c r="U56" s="115"/>
      <c r="V56" s="47"/>
      <c r="W56" s="47"/>
    </row>
    <row r="57" spans="1:23" ht="21" customHeight="1">
      <c r="A57" s="13"/>
      <c r="B57" s="167" t="s">
        <v>324</v>
      </c>
      <c r="C57" s="168"/>
      <c r="D57" s="168"/>
      <c r="E57" s="168"/>
      <c r="F57" s="168"/>
      <c r="G57" s="168"/>
      <c r="H57" s="168"/>
      <c r="I57" s="168"/>
      <c r="J57" s="168"/>
      <c r="K57" s="169"/>
      <c r="L57" s="13"/>
      <c r="M57" s="47"/>
      <c r="N57" s="47"/>
      <c r="O57" s="47"/>
      <c r="P57" s="13"/>
      <c r="Q57" s="110">
        <v>500000</v>
      </c>
      <c r="R57" s="48">
        <f t="shared" si="4"/>
        <v>500000</v>
      </c>
      <c r="S57" s="47">
        <f t="shared" si="5"/>
        <v>500000</v>
      </c>
      <c r="T57" s="13"/>
      <c r="U57" s="115"/>
      <c r="V57" s="47"/>
      <c r="W57" s="47"/>
    </row>
    <row r="58" spans="1:23" ht="36.75" customHeight="1">
      <c r="A58" s="13"/>
      <c r="B58" s="170" t="s">
        <v>325</v>
      </c>
      <c r="C58" s="170"/>
      <c r="D58" s="170"/>
      <c r="E58" s="170"/>
      <c r="F58" s="170"/>
      <c r="G58" s="170"/>
      <c r="H58" s="170"/>
      <c r="I58" s="170"/>
      <c r="J58" s="170"/>
      <c r="K58" s="170"/>
      <c r="L58" s="102"/>
      <c r="M58" s="101"/>
      <c r="N58" s="47"/>
      <c r="O58" s="47"/>
      <c r="P58" s="13"/>
      <c r="Q58" s="110">
        <v>900000</v>
      </c>
      <c r="R58" s="48">
        <f t="shared" si="4"/>
        <v>900000</v>
      </c>
      <c r="S58" s="47">
        <f t="shared" si="5"/>
        <v>900000</v>
      </c>
      <c r="T58" s="13"/>
      <c r="U58" s="115">
        <v>1078170</v>
      </c>
      <c r="V58" s="47">
        <f>U58</f>
        <v>1078170</v>
      </c>
      <c r="W58" s="47">
        <f>U58</f>
        <v>1078170</v>
      </c>
    </row>
    <row r="59" spans="1:23" ht="66" customHeight="1">
      <c r="A59" s="13"/>
      <c r="B59" s="167" t="s">
        <v>326</v>
      </c>
      <c r="C59" s="168"/>
      <c r="D59" s="168"/>
      <c r="E59" s="168"/>
      <c r="F59" s="168"/>
      <c r="G59" s="168"/>
      <c r="H59" s="168"/>
      <c r="I59" s="168"/>
      <c r="J59" s="168"/>
      <c r="K59" s="169"/>
      <c r="L59" s="13"/>
      <c r="M59" s="47"/>
      <c r="N59" s="47"/>
      <c r="O59" s="47"/>
      <c r="P59" s="13"/>
      <c r="Q59" s="110">
        <v>27000</v>
      </c>
      <c r="R59" s="48">
        <f t="shared" si="4"/>
        <v>27000</v>
      </c>
      <c r="S59" s="47">
        <f t="shared" si="5"/>
        <v>27000</v>
      </c>
      <c r="T59" s="13"/>
      <c r="U59" s="115"/>
      <c r="V59" s="47"/>
      <c r="W59" s="47"/>
    </row>
    <row r="60" spans="1:23" ht="50.25" customHeight="1">
      <c r="A60" s="13"/>
      <c r="B60" s="167" t="s">
        <v>327</v>
      </c>
      <c r="C60" s="168"/>
      <c r="D60" s="168"/>
      <c r="E60" s="168"/>
      <c r="F60" s="168"/>
      <c r="G60" s="168"/>
      <c r="H60" s="168"/>
      <c r="I60" s="168"/>
      <c r="J60" s="168"/>
      <c r="K60" s="169"/>
      <c r="L60" s="13"/>
      <c r="M60" s="47"/>
      <c r="N60" s="47"/>
      <c r="O60" s="47"/>
      <c r="P60" s="13"/>
      <c r="Q60" s="110">
        <v>40000</v>
      </c>
      <c r="R60" s="48">
        <f t="shared" si="4"/>
        <v>40000</v>
      </c>
      <c r="S60" s="47">
        <f t="shared" si="5"/>
        <v>40000</v>
      </c>
      <c r="T60" s="13"/>
      <c r="U60" s="115"/>
      <c r="V60" s="47"/>
      <c r="W60" s="47"/>
    </row>
    <row r="61" spans="1:23" ht="49.5" customHeight="1">
      <c r="A61" s="13"/>
      <c r="B61" s="167" t="s">
        <v>363</v>
      </c>
      <c r="C61" s="168"/>
      <c r="D61" s="168"/>
      <c r="E61" s="168"/>
      <c r="F61" s="168"/>
      <c r="G61" s="168"/>
      <c r="H61" s="168"/>
      <c r="I61" s="168"/>
      <c r="J61" s="168"/>
      <c r="K61" s="169"/>
      <c r="L61" s="13"/>
      <c r="M61" s="47"/>
      <c r="N61" s="47"/>
      <c r="O61" s="47"/>
      <c r="P61" s="13"/>
      <c r="Q61" s="110"/>
      <c r="R61" s="48"/>
      <c r="S61" s="47"/>
      <c r="T61" s="13"/>
      <c r="U61" s="115">
        <v>694860</v>
      </c>
      <c r="V61" s="47">
        <f>U61</f>
        <v>694860</v>
      </c>
      <c r="W61" s="47">
        <f>U61</f>
        <v>694860</v>
      </c>
    </row>
    <row r="62" spans="1:23" ht="50.25" customHeight="1">
      <c r="A62" s="13"/>
      <c r="B62" s="164" t="s">
        <v>362</v>
      </c>
      <c r="C62" s="165"/>
      <c r="D62" s="165"/>
      <c r="E62" s="165"/>
      <c r="F62" s="165"/>
      <c r="G62" s="165"/>
      <c r="H62" s="165"/>
      <c r="I62" s="165"/>
      <c r="J62" s="165"/>
      <c r="K62" s="166"/>
      <c r="L62" s="13"/>
      <c r="M62" s="47"/>
      <c r="N62" s="47"/>
      <c r="O62" s="47"/>
      <c r="P62" s="13"/>
      <c r="Q62" s="44">
        <v>606830</v>
      </c>
      <c r="R62" s="48">
        <f>Q62</f>
        <v>606830</v>
      </c>
      <c r="S62" s="47">
        <f>Q62</f>
        <v>606830</v>
      </c>
      <c r="T62" s="13"/>
      <c r="U62" s="109">
        <v>1050599</v>
      </c>
      <c r="V62" s="47">
        <f>U62</f>
        <v>1050599</v>
      </c>
      <c r="W62" s="47">
        <f>U62</f>
        <v>1050599</v>
      </c>
    </row>
    <row r="63" spans="1:23" ht="48.75" customHeight="1">
      <c r="A63" s="13"/>
      <c r="B63" s="160" t="s">
        <v>380</v>
      </c>
      <c r="C63" s="160"/>
      <c r="D63" s="160"/>
      <c r="E63" s="160"/>
      <c r="F63" s="160"/>
      <c r="G63" s="160"/>
      <c r="H63" s="160"/>
      <c r="I63" s="160"/>
      <c r="J63" s="160"/>
      <c r="K63" s="160"/>
      <c r="L63" s="13"/>
      <c r="M63" s="47"/>
      <c r="N63" s="47"/>
      <c r="O63" s="47"/>
      <c r="P63" s="13"/>
      <c r="Q63" s="44"/>
      <c r="R63" s="48"/>
      <c r="S63" s="47"/>
      <c r="T63" s="13"/>
      <c r="U63" s="109">
        <v>100000</v>
      </c>
      <c r="V63" s="47">
        <f>U63</f>
        <v>100000</v>
      </c>
      <c r="W63" s="47">
        <f>U63</f>
        <v>100000</v>
      </c>
    </row>
    <row r="64" spans="1:23" ht="66" customHeight="1">
      <c r="A64" s="13"/>
      <c r="B64" s="160" t="s">
        <v>381</v>
      </c>
      <c r="C64" s="160"/>
      <c r="D64" s="160"/>
      <c r="E64" s="160"/>
      <c r="F64" s="160"/>
      <c r="G64" s="160"/>
      <c r="H64" s="160"/>
      <c r="I64" s="160"/>
      <c r="J64" s="160"/>
      <c r="K64" s="160"/>
      <c r="L64" s="13"/>
      <c r="M64" s="47"/>
      <c r="N64" s="47"/>
      <c r="O64" s="47"/>
      <c r="P64" s="13"/>
      <c r="Q64" s="44"/>
      <c r="R64" s="48"/>
      <c r="S64" s="47"/>
      <c r="T64" s="13"/>
      <c r="U64" s="116">
        <v>100000</v>
      </c>
      <c r="V64" s="47">
        <f>U64</f>
        <v>100000</v>
      </c>
      <c r="W64" s="47">
        <f>U64</f>
        <v>100000</v>
      </c>
    </row>
    <row r="65" spans="1:23" ht="51" customHeight="1">
      <c r="A65" s="13"/>
      <c r="B65" s="160" t="s">
        <v>382</v>
      </c>
      <c r="C65" s="160"/>
      <c r="D65" s="160"/>
      <c r="E65" s="160"/>
      <c r="F65" s="160"/>
      <c r="G65" s="160"/>
      <c r="H65" s="160"/>
      <c r="I65" s="160"/>
      <c r="J65" s="160"/>
      <c r="K65" s="160"/>
      <c r="L65" s="13"/>
      <c r="M65" s="47"/>
      <c r="N65" s="47"/>
      <c r="O65" s="47"/>
      <c r="P65" s="13"/>
      <c r="Q65" s="44"/>
      <c r="R65" s="48"/>
      <c r="S65" s="47"/>
      <c r="T65" s="13"/>
      <c r="U65" s="116">
        <v>100000</v>
      </c>
      <c r="V65" s="47">
        <f>U65</f>
        <v>100000</v>
      </c>
      <c r="W65" s="47">
        <f>U65</f>
        <v>100000</v>
      </c>
    </row>
    <row r="66" spans="1:25" ht="65.25" customHeight="1">
      <c r="A66" s="13">
        <v>3</v>
      </c>
      <c r="B66" s="210" t="s">
        <v>172</v>
      </c>
      <c r="C66" s="210"/>
      <c r="D66" s="210"/>
      <c r="E66" s="210"/>
      <c r="F66" s="210"/>
      <c r="G66" s="210"/>
      <c r="H66" s="210"/>
      <c r="I66" s="210"/>
      <c r="J66" s="210"/>
      <c r="K66" s="210"/>
      <c r="L66" s="13"/>
      <c r="M66" s="50">
        <f>M67</f>
        <v>1452515</v>
      </c>
      <c r="N66" s="50">
        <f>N67</f>
        <v>1452515</v>
      </c>
      <c r="O66" s="50">
        <f>O67</f>
        <v>1452515</v>
      </c>
      <c r="P66" s="13"/>
      <c r="Q66" s="45"/>
      <c r="R66" s="40"/>
      <c r="S66" s="50"/>
      <c r="T66" s="13"/>
      <c r="U66" s="13"/>
      <c r="V66" s="13"/>
      <c r="W66" s="13"/>
      <c r="Y66" s="117"/>
    </row>
    <row r="67" spans="1:23" ht="37.5" customHeight="1">
      <c r="A67" s="13"/>
      <c r="B67" s="195" t="s">
        <v>173</v>
      </c>
      <c r="C67" s="195"/>
      <c r="D67" s="195"/>
      <c r="E67" s="195"/>
      <c r="F67" s="195"/>
      <c r="G67" s="195"/>
      <c r="H67" s="195"/>
      <c r="I67" s="195"/>
      <c r="J67" s="195"/>
      <c r="K67" s="195"/>
      <c r="L67" s="13"/>
      <c r="M67" s="47">
        <v>1452515</v>
      </c>
      <c r="N67" s="47">
        <f>M67</f>
        <v>1452515</v>
      </c>
      <c r="O67" s="47">
        <f aca="true" t="shared" si="6" ref="O67:O72">M67</f>
        <v>1452515</v>
      </c>
      <c r="P67" s="13"/>
      <c r="Q67" s="46"/>
      <c r="R67" s="48"/>
      <c r="S67" s="47"/>
      <c r="T67" s="13"/>
      <c r="U67" s="13"/>
      <c r="V67" s="13"/>
      <c r="W67" s="13"/>
    </row>
    <row r="68" spans="1:23" ht="51.75" customHeight="1">
      <c r="A68" s="13">
        <v>4</v>
      </c>
      <c r="B68" s="196" t="s">
        <v>174</v>
      </c>
      <c r="C68" s="196"/>
      <c r="D68" s="196"/>
      <c r="E68" s="196"/>
      <c r="F68" s="196"/>
      <c r="G68" s="196"/>
      <c r="H68" s="196"/>
      <c r="I68" s="196"/>
      <c r="J68" s="196"/>
      <c r="K68" s="196"/>
      <c r="L68" s="13"/>
      <c r="M68" s="50">
        <f>M69+M70</f>
        <v>621200</v>
      </c>
      <c r="N68" s="50">
        <f>N69+N70</f>
        <v>621200</v>
      </c>
      <c r="O68" s="50">
        <f t="shared" si="6"/>
        <v>621200</v>
      </c>
      <c r="P68" s="13"/>
      <c r="Q68" s="45"/>
      <c r="R68" s="40"/>
      <c r="S68" s="50"/>
      <c r="T68" s="13"/>
      <c r="U68" s="13"/>
      <c r="V68" s="13"/>
      <c r="W68" s="13"/>
    </row>
    <row r="69" spans="1:23" ht="24.75" customHeight="1">
      <c r="A69" s="13"/>
      <c r="B69" s="197" t="s">
        <v>175</v>
      </c>
      <c r="C69" s="197"/>
      <c r="D69" s="197"/>
      <c r="E69" s="197"/>
      <c r="F69" s="197"/>
      <c r="G69" s="197"/>
      <c r="H69" s="197"/>
      <c r="I69" s="197"/>
      <c r="J69" s="197"/>
      <c r="K69" s="197"/>
      <c r="L69" s="13"/>
      <c r="M69" s="47">
        <v>65000</v>
      </c>
      <c r="N69" s="47">
        <f>M69</f>
        <v>65000</v>
      </c>
      <c r="O69" s="47">
        <f t="shared" si="6"/>
        <v>65000</v>
      </c>
      <c r="P69" s="13"/>
      <c r="Q69" s="46"/>
      <c r="R69" s="48"/>
      <c r="S69" s="47"/>
      <c r="T69" s="13"/>
      <c r="U69" s="13"/>
      <c r="V69" s="13"/>
      <c r="W69" s="13"/>
    </row>
    <row r="70" spans="1:23" ht="21.75" customHeight="1">
      <c r="A70" s="13"/>
      <c r="B70" s="195" t="s">
        <v>176</v>
      </c>
      <c r="C70" s="195"/>
      <c r="D70" s="195"/>
      <c r="E70" s="195"/>
      <c r="F70" s="195"/>
      <c r="G70" s="195"/>
      <c r="H70" s="195"/>
      <c r="I70" s="195"/>
      <c r="J70" s="195"/>
      <c r="K70" s="195"/>
      <c r="L70" s="13"/>
      <c r="M70" s="47">
        <v>556200</v>
      </c>
      <c r="N70" s="47">
        <f>M70</f>
        <v>556200</v>
      </c>
      <c r="O70" s="47">
        <f t="shared" si="6"/>
        <v>556200</v>
      </c>
      <c r="P70" s="13"/>
      <c r="Q70" s="46"/>
      <c r="R70" s="48"/>
      <c r="S70" s="47"/>
      <c r="T70" s="13"/>
      <c r="U70" s="13"/>
      <c r="V70" s="13"/>
      <c r="W70" s="13"/>
    </row>
    <row r="71" spans="1:23" ht="66.75" customHeight="1">
      <c r="A71" s="13">
        <v>5</v>
      </c>
      <c r="B71" s="198" t="s">
        <v>177</v>
      </c>
      <c r="C71" s="198"/>
      <c r="D71" s="198"/>
      <c r="E71" s="198"/>
      <c r="F71" s="198"/>
      <c r="G71" s="198"/>
      <c r="H71" s="198"/>
      <c r="I71" s="198"/>
      <c r="J71" s="198"/>
      <c r="K71" s="198"/>
      <c r="L71" s="13"/>
      <c r="M71" s="50">
        <f>M72</f>
        <v>161621.7</v>
      </c>
      <c r="N71" s="50">
        <f>N72</f>
        <v>161621.7</v>
      </c>
      <c r="O71" s="50">
        <f t="shared" si="6"/>
        <v>161621.7</v>
      </c>
      <c r="P71" s="13"/>
      <c r="Q71" s="45">
        <f>Q73</f>
        <v>1500000</v>
      </c>
      <c r="R71" s="40">
        <f>Q71</f>
        <v>1500000</v>
      </c>
      <c r="S71" s="50">
        <f>Q71</f>
        <v>1500000</v>
      </c>
      <c r="T71" s="13"/>
      <c r="U71" s="50"/>
      <c r="V71" s="50"/>
      <c r="W71" s="50"/>
    </row>
    <row r="72" spans="1:23" ht="51.75" customHeight="1">
      <c r="A72" s="13"/>
      <c r="B72" s="195" t="s">
        <v>178</v>
      </c>
      <c r="C72" s="195"/>
      <c r="D72" s="195"/>
      <c r="E72" s="195"/>
      <c r="F72" s="195"/>
      <c r="G72" s="195"/>
      <c r="H72" s="195"/>
      <c r="I72" s="195"/>
      <c r="J72" s="195"/>
      <c r="K72" s="195"/>
      <c r="L72" s="13"/>
      <c r="M72" s="47">
        <v>161621.7</v>
      </c>
      <c r="N72" s="47">
        <f>M72</f>
        <v>161621.7</v>
      </c>
      <c r="O72" s="47">
        <f t="shared" si="6"/>
        <v>161621.7</v>
      </c>
      <c r="P72" s="13"/>
      <c r="Q72" s="46"/>
      <c r="R72" s="48"/>
      <c r="S72" s="47"/>
      <c r="T72" s="13"/>
      <c r="U72" s="13"/>
      <c r="V72" s="13"/>
      <c r="W72" s="13"/>
    </row>
    <row r="73" spans="1:23" ht="32.25" customHeight="1">
      <c r="A73" s="13"/>
      <c r="B73" s="194" t="s">
        <v>328</v>
      </c>
      <c r="C73" s="194"/>
      <c r="D73" s="194"/>
      <c r="E73" s="194"/>
      <c r="F73" s="194"/>
      <c r="G73" s="194"/>
      <c r="H73" s="194"/>
      <c r="I73" s="194"/>
      <c r="J73" s="194"/>
      <c r="K73" s="194"/>
      <c r="L73" s="13"/>
      <c r="M73" s="13"/>
      <c r="N73" s="13"/>
      <c r="O73" s="13"/>
      <c r="P73" s="13"/>
      <c r="Q73" s="46">
        <v>1500000</v>
      </c>
      <c r="R73" s="48">
        <f>Q73</f>
        <v>1500000</v>
      </c>
      <c r="S73" s="47">
        <f>Q73</f>
        <v>1500000</v>
      </c>
      <c r="T73" s="13"/>
      <c r="U73" s="47"/>
      <c r="V73" s="47"/>
      <c r="W73" s="47"/>
    </row>
    <row r="74" spans="1:23" ht="48.75" customHeight="1">
      <c r="A74" s="13">
        <v>6</v>
      </c>
      <c r="B74" s="196" t="s">
        <v>179</v>
      </c>
      <c r="C74" s="196"/>
      <c r="D74" s="196"/>
      <c r="E74" s="196"/>
      <c r="F74" s="196"/>
      <c r="G74" s="196"/>
      <c r="H74" s="196"/>
      <c r="I74" s="196"/>
      <c r="J74" s="196"/>
      <c r="K74" s="196"/>
      <c r="L74" s="13"/>
      <c r="M74" s="50">
        <f>M75+M76</f>
        <v>138296</v>
      </c>
      <c r="N74" s="50">
        <f aca="true" t="shared" si="7" ref="N74:N81">M74</f>
        <v>138296</v>
      </c>
      <c r="O74" s="50">
        <f aca="true" t="shared" si="8" ref="O74:O81">M74</f>
        <v>138296</v>
      </c>
      <c r="P74" s="13"/>
      <c r="Q74" s="45"/>
      <c r="R74" s="40"/>
      <c r="S74" s="50"/>
      <c r="T74" s="13"/>
      <c r="U74" s="13"/>
      <c r="V74" s="13"/>
      <c r="W74" s="13"/>
    </row>
    <row r="75" spans="1:23" ht="18.75" customHeight="1">
      <c r="A75" s="13"/>
      <c r="B75" s="195" t="s">
        <v>180</v>
      </c>
      <c r="C75" s="195"/>
      <c r="D75" s="195"/>
      <c r="E75" s="195"/>
      <c r="F75" s="195"/>
      <c r="G75" s="195"/>
      <c r="H75" s="195"/>
      <c r="I75" s="195"/>
      <c r="J75" s="195"/>
      <c r="K75" s="195"/>
      <c r="L75" s="13"/>
      <c r="M75" s="47">
        <v>71996.02</v>
      </c>
      <c r="N75" s="47">
        <f t="shared" si="7"/>
        <v>71996.02</v>
      </c>
      <c r="O75" s="47">
        <f t="shared" si="8"/>
        <v>71996.02</v>
      </c>
      <c r="P75" s="13"/>
      <c r="Q75" s="46"/>
      <c r="R75" s="48"/>
      <c r="S75" s="47"/>
      <c r="T75" s="13"/>
      <c r="U75" s="13"/>
      <c r="V75" s="13"/>
      <c r="W75" s="13"/>
    </row>
    <row r="76" spans="1:23" ht="34.5" customHeight="1">
      <c r="A76" s="13"/>
      <c r="B76" s="195" t="s">
        <v>181</v>
      </c>
      <c r="C76" s="195"/>
      <c r="D76" s="195"/>
      <c r="E76" s="195"/>
      <c r="F76" s="195"/>
      <c r="G76" s="195"/>
      <c r="H76" s="195"/>
      <c r="I76" s="195"/>
      <c r="J76" s="195"/>
      <c r="K76" s="195"/>
      <c r="L76" s="13"/>
      <c r="M76" s="47">
        <v>66299.98</v>
      </c>
      <c r="N76" s="47">
        <f t="shared" si="7"/>
        <v>66299.98</v>
      </c>
      <c r="O76" s="47">
        <f t="shared" si="8"/>
        <v>66299.98</v>
      </c>
      <c r="P76" s="13"/>
      <c r="Q76" s="46"/>
      <c r="R76" s="48"/>
      <c r="S76" s="47"/>
      <c r="T76" s="13"/>
      <c r="U76" s="13"/>
      <c r="V76" s="13"/>
      <c r="W76" s="13"/>
    </row>
    <row r="77" spans="1:23" ht="46.5" customHeight="1">
      <c r="A77" s="13">
        <v>7</v>
      </c>
      <c r="B77" s="196" t="s">
        <v>182</v>
      </c>
      <c r="C77" s="196"/>
      <c r="D77" s="196"/>
      <c r="E77" s="196"/>
      <c r="F77" s="196"/>
      <c r="G77" s="196"/>
      <c r="H77" s="196"/>
      <c r="I77" s="196"/>
      <c r="J77" s="196"/>
      <c r="K77" s="196"/>
      <c r="L77" s="13"/>
      <c r="M77" s="50">
        <f>SUM(M78:M79)</f>
        <v>7198396.16</v>
      </c>
      <c r="N77" s="50">
        <f t="shared" si="7"/>
        <v>7198396.16</v>
      </c>
      <c r="O77" s="50">
        <f t="shared" si="8"/>
        <v>7198396.16</v>
      </c>
      <c r="P77" s="13"/>
      <c r="Q77" s="45"/>
      <c r="R77" s="40"/>
      <c r="S77" s="50"/>
      <c r="T77" s="13"/>
      <c r="U77" s="13"/>
      <c r="V77" s="13"/>
      <c r="W77" s="13"/>
    </row>
    <row r="78" spans="1:23" ht="34.5" customHeight="1">
      <c r="A78" s="13"/>
      <c r="B78" s="195" t="s">
        <v>183</v>
      </c>
      <c r="C78" s="195"/>
      <c r="D78" s="195"/>
      <c r="E78" s="195"/>
      <c r="F78" s="195"/>
      <c r="G78" s="195"/>
      <c r="H78" s="195"/>
      <c r="I78" s="195"/>
      <c r="J78" s="195"/>
      <c r="K78" s="195"/>
      <c r="L78" s="13"/>
      <c r="M78" s="47">
        <v>3998473.61</v>
      </c>
      <c r="N78" s="47">
        <f t="shared" si="7"/>
        <v>3998473.61</v>
      </c>
      <c r="O78" s="52">
        <f t="shared" si="8"/>
        <v>3998473.61</v>
      </c>
      <c r="P78" s="13"/>
      <c r="Q78" s="46"/>
      <c r="R78" s="48"/>
      <c r="S78" s="47"/>
      <c r="T78" s="13"/>
      <c r="U78" s="13"/>
      <c r="V78" s="13"/>
      <c r="W78" s="13"/>
    </row>
    <row r="79" spans="1:23" ht="48.75" customHeight="1">
      <c r="A79" s="13"/>
      <c r="B79" s="195" t="s">
        <v>184</v>
      </c>
      <c r="C79" s="195"/>
      <c r="D79" s="195"/>
      <c r="E79" s="195"/>
      <c r="F79" s="195"/>
      <c r="G79" s="195"/>
      <c r="H79" s="195"/>
      <c r="I79" s="195"/>
      <c r="J79" s="195"/>
      <c r="K79" s="195"/>
      <c r="L79" s="13"/>
      <c r="M79" s="47">
        <v>3199922.55</v>
      </c>
      <c r="N79" s="47">
        <f t="shared" si="7"/>
        <v>3199922.55</v>
      </c>
      <c r="O79" s="52">
        <f t="shared" si="8"/>
        <v>3199922.55</v>
      </c>
      <c r="P79" s="13"/>
      <c r="Q79" s="46"/>
      <c r="R79" s="48"/>
      <c r="S79" s="47"/>
      <c r="T79" s="13"/>
      <c r="U79" s="13"/>
      <c r="V79" s="13"/>
      <c r="W79" s="13"/>
    </row>
    <row r="80" spans="1:23" ht="51" customHeight="1">
      <c r="A80" s="13">
        <v>8</v>
      </c>
      <c r="B80" s="199" t="s">
        <v>185</v>
      </c>
      <c r="C80" s="199"/>
      <c r="D80" s="199"/>
      <c r="E80" s="199"/>
      <c r="F80" s="199"/>
      <c r="G80" s="199"/>
      <c r="H80" s="199"/>
      <c r="I80" s="199"/>
      <c r="J80" s="199"/>
      <c r="K80" s="199"/>
      <c r="L80" s="13"/>
      <c r="M80" s="50">
        <f>M81</f>
        <v>2000000</v>
      </c>
      <c r="N80" s="50">
        <f t="shared" si="7"/>
        <v>2000000</v>
      </c>
      <c r="O80" s="50">
        <f t="shared" si="8"/>
        <v>2000000</v>
      </c>
      <c r="P80" s="13"/>
      <c r="Q80" s="45">
        <f>Q82</f>
        <v>205462</v>
      </c>
      <c r="R80" s="45">
        <f>R82</f>
        <v>205462</v>
      </c>
      <c r="S80" s="45">
        <f>S82</f>
        <v>205462</v>
      </c>
      <c r="T80" s="13"/>
      <c r="U80" s="13"/>
      <c r="V80" s="13"/>
      <c r="W80" s="13"/>
    </row>
    <row r="81" spans="1:23" ht="52.5" customHeight="1">
      <c r="A81" s="13"/>
      <c r="B81" s="200" t="s">
        <v>186</v>
      </c>
      <c r="C81" s="200"/>
      <c r="D81" s="200"/>
      <c r="E81" s="200"/>
      <c r="F81" s="200"/>
      <c r="G81" s="200"/>
      <c r="H81" s="200"/>
      <c r="I81" s="200"/>
      <c r="J81" s="200"/>
      <c r="K81" s="200"/>
      <c r="L81" s="13"/>
      <c r="M81" s="47">
        <v>2000000</v>
      </c>
      <c r="N81" s="47">
        <f t="shared" si="7"/>
        <v>2000000</v>
      </c>
      <c r="O81" s="47">
        <f t="shared" si="8"/>
        <v>2000000</v>
      </c>
      <c r="P81" s="13"/>
      <c r="Q81" s="46"/>
      <c r="R81" s="48"/>
      <c r="S81" s="47"/>
      <c r="T81" s="13"/>
      <c r="U81" s="13"/>
      <c r="V81" s="13"/>
      <c r="W81" s="13"/>
    </row>
    <row r="82" spans="1:23" ht="68.25" customHeight="1">
      <c r="A82" s="13"/>
      <c r="B82" s="171" t="s">
        <v>387</v>
      </c>
      <c r="C82" s="172"/>
      <c r="D82" s="172"/>
      <c r="E82" s="172"/>
      <c r="F82" s="172"/>
      <c r="G82" s="172"/>
      <c r="H82" s="172"/>
      <c r="I82" s="172"/>
      <c r="J82" s="172"/>
      <c r="K82" s="173"/>
      <c r="L82" s="13"/>
      <c r="M82" s="47"/>
      <c r="N82" s="47"/>
      <c r="O82" s="47"/>
      <c r="P82" s="13"/>
      <c r="Q82" s="46">
        <v>205462</v>
      </c>
      <c r="R82" s="48">
        <f>Q82</f>
        <v>205462</v>
      </c>
      <c r="S82" s="47">
        <f>Q82</f>
        <v>205462</v>
      </c>
      <c r="T82" s="13"/>
      <c r="U82" s="13"/>
      <c r="V82" s="13"/>
      <c r="W82" s="13"/>
    </row>
    <row r="83" spans="1:23" ht="63.75" customHeight="1">
      <c r="A83" s="13">
        <v>9</v>
      </c>
      <c r="B83" s="199" t="s">
        <v>187</v>
      </c>
      <c r="C83" s="199"/>
      <c r="D83" s="199"/>
      <c r="E83" s="199"/>
      <c r="F83" s="199"/>
      <c r="G83" s="199"/>
      <c r="H83" s="199"/>
      <c r="I83" s="199"/>
      <c r="J83" s="199"/>
      <c r="K83" s="199"/>
      <c r="L83" s="13"/>
      <c r="M83" s="50">
        <f>SUM(M84:M87)</f>
        <v>1158180.6</v>
      </c>
      <c r="N83" s="50">
        <f>SUM(N84:N87)</f>
        <v>1158180.6</v>
      </c>
      <c r="O83" s="50">
        <f aca="true" t="shared" si="9" ref="O83:O89">M83</f>
        <v>1158180.6</v>
      </c>
      <c r="P83" s="13"/>
      <c r="Q83" s="45">
        <f>Q84+Q85+Q86+Q87</f>
        <v>2538418</v>
      </c>
      <c r="R83" s="40">
        <f>Q83</f>
        <v>2538418</v>
      </c>
      <c r="S83" s="50">
        <f>Q83</f>
        <v>2538418</v>
      </c>
      <c r="T83" s="13"/>
      <c r="U83" s="45"/>
      <c r="V83" s="45"/>
      <c r="W83" s="50"/>
    </row>
    <row r="84" spans="1:23" ht="48.75" customHeight="1">
      <c r="A84" s="13"/>
      <c r="B84" s="227" t="s">
        <v>188</v>
      </c>
      <c r="C84" s="227"/>
      <c r="D84" s="227"/>
      <c r="E84" s="227"/>
      <c r="F84" s="227"/>
      <c r="G84" s="227"/>
      <c r="H84" s="227"/>
      <c r="I84" s="227"/>
      <c r="J84" s="227"/>
      <c r="K84" s="227"/>
      <c r="L84" s="13"/>
      <c r="M84" s="47">
        <v>398215.92</v>
      </c>
      <c r="N84" s="47">
        <f>M84</f>
        <v>398215.92</v>
      </c>
      <c r="O84" s="47">
        <f t="shared" si="9"/>
        <v>398215.92</v>
      </c>
      <c r="P84" s="13"/>
      <c r="Q84" s="46">
        <v>1338418</v>
      </c>
      <c r="R84" s="48">
        <f>Q84</f>
        <v>1338418</v>
      </c>
      <c r="S84" s="47">
        <f>Q84</f>
        <v>1338418</v>
      </c>
      <c r="T84" s="13"/>
      <c r="U84" s="47"/>
      <c r="V84" s="47"/>
      <c r="W84" s="47"/>
    </row>
    <row r="85" spans="1:23" ht="51.75" customHeight="1">
      <c r="A85" s="13"/>
      <c r="B85" s="227" t="s">
        <v>189</v>
      </c>
      <c r="C85" s="227"/>
      <c r="D85" s="227"/>
      <c r="E85" s="227"/>
      <c r="F85" s="227"/>
      <c r="G85" s="227"/>
      <c r="H85" s="227"/>
      <c r="I85" s="227"/>
      <c r="J85" s="227"/>
      <c r="K85" s="227"/>
      <c r="L85" s="13"/>
      <c r="M85" s="47">
        <v>547420.08</v>
      </c>
      <c r="N85" s="47">
        <f>M85</f>
        <v>547420.08</v>
      </c>
      <c r="O85" s="47">
        <f t="shared" si="9"/>
        <v>547420.08</v>
      </c>
      <c r="P85" s="13"/>
      <c r="Q85" s="46">
        <v>1200000</v>
      </c>
      <c r="R85" s="48">
        <f>Q85</f>
        <v>1200000</v>
      </c>
      <c r="S85" s="47">
        <f>Q85</f>
        <v>1200000</v>
      </c>
      <c r="T85" s="13"/>
      <c r="U85" s="47"/>
      <c r="V85" s="47"/>
      <c r="W85" s="47"/>
    </row>
    <row r="86" spans="1:23" ht="64.5" customHeight="1">
      <c r="A86" s="13"/>
      <c r="B86" s="202" t="s">
        <v>190</v>
      </c>
      <c r="C86" s="202"/>
      <c r="D86" s="202"/>
      <c r="E86" s="202"/>
      <c r="F86" s="202"/>
      <c r="G86" s="202"/>
      <c r="H86" s="202"/>
      <c r="I86" s="202"/>
      <c r="J86" s="202"/>
      <c r="K86" s="202"/>
      <c r="L86" s="13"/>
      <c r="M86" s="47">
        <v>106771.6</v>
      </c>
      <c r="N86" s="47">
        <f>M86</f>
        <v>106771.6</v>
      </c>
      <c r="O86" s="47">
        <f t="shared" si="9"/>
        <v>106771.6</v>
      </c>
      <c r="P86" s="13"/>
      <c r="Q86" s="46"/>
      <c r="R86" s="48"/>
      <c r="S86" s="47"/>
      <c r="T86" s="13"/>
      <c r="U86" s="13"/>
      <c r="V86" s="13"/>
      <c r="W86" s="13"/>
    </row>
    <row r="87" spans="1:23" ht="84" customHeight="1">
      <c r="A87" s="13"/>
      <c r="B87" s="202" t="s">
        <v>191</v>
      </c>
      <c r="C87" s="202"/>
      <c r="D87" s="202"/>
      <c r="E87" s="202"/>
      <c r="F87" s="202"/>
      <c r="G87" s="202"/>
      <c r="H87" s="202"/>
      <c r="I87" s="202"/>
      <c r="J87" s="202"/>
      <c r="K87" s="202"/>
      <c r="L87" s="13"/>
      <c r="M87" s="47">
        <v>105773</v>
      </c>
      <c r="N87" s="47">
        <f>M87</f>
        <v>105773</v>
      </c>
      <c r="O87" s="47">
        <f t="shared" si="9"/>
        <v>105773</v>
      </c>
      <c r="P87" s="13"/>
      <c r="Q87" s="46"/>
      <c r="R87" s="48"/>
      <c r="S87" s="47"/>
      <c r="T87" s="13"/>
      <c r="U87" s="13"/>
      <c r="V87" s="13"/>
      <c r="W87" s="13"/>
    </row>
    <row r="88" spans="1:23" ht="46.5" customHeight="1">
      <c r="A88" s="13">
        <v>10</v>
      </c>
      <c r="B88" s="214" t="s">
        <v>192</v>
      </c>
      <c r="C88" s="214"/>
      <c r="D88" s="214"/>
      <c r="E88" s="214"/>
      <c r="F88" s="214"/>
      <c r="G88" s="214"/>
      <c r="H88" s="214"/>
      <c r="I88" s="214"/>
      <c r="J88" s="214"/>
      <c r="K88" s="214"/>
      <c r="L88" s="13"/>
      <c r="M88" s="50">
        <f>M89</f>
        <v>195900</v>
      </c>
      <c r="N88" s="50">
        <f>N89</f>
        <v>195900</v>
      </c>
      <c r="O88" s="50">
        <f t="shared" si="9"/>
        <v>195900</v>
      </c>
      <c r="P88" s="13"/>
      <c r="Q88" s="45"/>
      <c r="R88" s="40"/>
      <c r="S88" s="50"/>
      <c r="T88" s="13"/>
      <c r="U88" s="13"/>
      <c r="V88" s="13"/>
      <c r="W88" s="13"/>
    </row>
    <row r="89" spans="1:23" ht="33" customHeight="1">
      <c r="A89" s="13"/>
      <c r="B89" s="200" t="s">
        <v>181</v>
      </c>
      <c r="C89" s="200"/>
      <c r="D89" s="200"/>
      <c r="E89" s="200"/>
      <c r="F89" s="200"/>
      <c r="G89" s="200"/>
      <c r="H89" s="200"/>
      <c r="I89" s="200"/>
      <c r="J89" s="200"/>
      <c r="K89" s="200"/>
      <c r="L89" s="13"/>
      <c r="M89" s="47">
        <v>195900</v>
      </c>
      <c r="N89" s="47">
        <f>M89</f>
        <v>195900</v>
      </c>
      <c r="O89" s="47">
        <f t="shared" si="9"/>
        <v>195900</v>
      </c>
      <c r="P89" s="13"/>
      <c r="Q89" s="46"/>
      <c r="R89" s="48"/>
      <c r="S89" s="47"/>
      <c r="T89" s="13"/>
      <c r="U89" s="13"/>
      <c r="V89" s="13"/>
      <c r="W89" s="13"/>
    </row>
    <row r="90" spans="1:23" ht="33" customHeight="1">
      <c r="A90" s="13">
        <v>11</v>
      </c>
      <c r="B90" s="226" t="s">
        <v>194</v>
      </c>
      <c r="C90" s="226"/>
      <c r="D90" s="226"/>
      <c r="E90" s="226"/>
      <c r="F90" s="226"/>
      <c r="G90" s="226"/>
      <c r="H90" s="226"/>
      <c r="I90" s="226"/>
      <c r="J90" s="226"/>
      <c r="K90" s="226"/>
      <c r="L90" s="13"/>
      <c r="M90" s="50"/>
      <c r="N90" s="50"/>
      <c r="O90" s="50"/>
      <c r="P90" s="13"/>
      <c r="Q90" s="50">
        <f>Q91+Q92</f>
        <v>500441</v>
      </c>
      <c r="R90" s="50">
        <f>R91+R92</f>
        <v>500441</v>
      </c>
      <c r="S90" s="50">
        <f>Q90</f>
        <v>500441</v>
      </c>
      <c r="T90" s="13"/>
      <c r="U90" s="50"/>
      <c r="V90" s="50"/>
      <c r="W90" s="50"/>
    </row>
    <row r="91" spans="1:23" ht="21.75" customHeight="1">
      <c r="A91" s="13"/>
      <c r="B91" s="202" t="s">
        <v>289</v>
      </c>
      <c r="C91" s="202"/>
      <c r="D91" s="202"/>
      <c r="E91" s="202"/>
      <c r="F91" s="202"/>
      <c r="G91" s="202"/>
      <c r="H91" s="202"/>
      <c r="I91" s="202"/>
      <c r="J91" s="202"/>
      <c r="K91" s="202"/>
      <c r="L91" s="13"/>
      <c r="M91" s="50"/>
      <c r="N91" s="50"/>
      <c r="O91" s="50"/>
      <c r="P91" s="13"/>
      <c r="Q91" s="47">
        <v>200000</v>
      </c>
      <c r="R91" s="47">
        <f>Q91</f>
        <v>200000</v>
      </c>
      <c r="S91" s="47">
        <f>Q91</f>
        <v>200000</v>
      </c>
      <c r="T91" s="13"/>
      <c r="U91" s="47"/>
      <c r="V91" s="47"/>
      <c r="W91" s="47"/>
    </row>
    <row r="92" spans="1:23" ht="39" customHeight="1">
      <c r="A92" s="13"/>
      <c r="B92" s="202" t="s">
        <v>290</v>
      </c>
      <c r="C92" s="202"/>
      <c r="D92" s="202"/>
      <c r="E92" s="202"/>
      <c r="F92" s="202"/>
      <c r="G92" s="202"/>
      <c r="H92" s="202"/>
      <c r="I92" s="202"/>
      <c r="J92" s="202"/>
      <c r="K92" s="202"/>
      <c r="L92" s="13"/>
      <c r="M92" s="50"/>
      <c r="N92" s="50"/>
      <c r="O92" s="50"/>
      <c r="P92" s="13"/>
      <c r="Q92" s="47">
        <v>300441</v>
      </c>
      <c r="R92" s="47">
        <f>Q92</f>
        <v>300441</v>
      </c>
      <c r="S92" s="47">
        <f>Q92</f>
        <v>300441</v>
      </c>
      <c r="T92" s="13"/>
      <c r="U92" s="47"/>
      <c r="V92" s="47"/>
      <c r="W92" s="47"/>
    </row>
    <row r="93" spans="1:23" ht="20.25" customHeight="1">
      <c r="A93" s="13"/>
      <c r="B93" s="203" t="s">
        <v>16</v>
      </c>
      <c r="C93" s="203"/>
      <c r="D93" s="203"/>
      <c r="E93" s="203"/>
      <c r="F93" s="203"/>
      <c r="G93" s="203"/>
      <c r="H93" s="203"/>
      <c r="I93" s="203"/>
      <c r="J93" s="203"/>
      <c r="K93" s="203"/>
      <c r="L93" s="13"/>
      <c r="M93" s="50">
        <f>M8+M30+M66+M68+M71+M74+M77+M80+M83+M88</f>
        <v>47589096.50000001</v>
      </c>
      <c r="N93" s="50">
        <f>N8+N30+N66+N68+N71+N74+N77+N80+N83+N88</f>
        <v>47589096.50000001</v>
      </c>
      <c r="O93" s="50">
        <f>O8+O30+O66+O68+O71+O74+O77+O80+O83+O88</f>
        <v>47589096.50000001</v>
      </c>
      <c r="P93" s="13"/>
      <c r="Q93" s="45">
        <f>Q8+Q30+Q71+Q80+Q83+Q90</f>
        <v>14479614</v>
      </c>
      <c r="R93" s="40">
        <f>Q93</f>
        <v>14479614</v>
      </c>
      <c r="S93" s="50">
        <f>Q93</f>
        <v>14479614</v>
      </c>
      <c r="T93" s="51"/>
      <c r="U93" s="45">
        <f>U8+U30+U71+U83+U90</f>
        <v>14547011</v>
      </c>
      <c r="V93" s="45">
        <f>V8+V30+V71+V83+V90</f>
        <v>14497011</v>
      </c>
      <c r="W93" s="50">
        <f>U93</f>
        <v>14547011</v>
      </c>
    </row>
    <row r="94" ht="7.5" customHeight="1"/>
    <row r="95" spans="1:23" ht="15.75" customHeight="1">
      <c r="A95" s="132" t="s">
        <v>341</v>
      </c>
      <c r="B95" s="132"/>
      <c r="C95" s="132"/>
      <c r="D95" s="132"/>
      <c r="E95" s="132"/>
      <c r="F95" s="132"/>
      <c r="G95" s="132"/>
      <c r="H95" s="132"/>
      <c r="I95" s="132"/>
      <c r="J95" s="132"/>
      <c r="K95" s="132"/>
      <c r="L95" s="132"/>
      <c r="M95" s="132"/>
      <c r="N95" s="132"/>
      <c r="O95" s="132"/>
      <c r="P95" s="132"/>
      <c r="Q95" s="132"/>
      <c r="R95" s="132"/>
      <c r="S95" s="132"/>
      <c r="T95" s="132"/>
      <c r="U95" s="132"/>
      <c r="V95" s="132"/>
      <c r="W95" s="9"/>
    </row>
    <row r="96" ht="15.75">
      <c r="W96" s="37" t="s">
        <v>19</v>
      </c>
    </row>
    <row r="97" spans="1:23" ht="18" customHeight="1">
      <c r="A97" s="123" t="s">
        <v>39</v>
      </c>
      <c r="B97" s="215" t="s">
        <v>87</v>
      </c>
      <c r="C97" s="216"/>
      <c r="D97" s="216"/>
      <c r="E97" s="216"/>
      <c r="F97" s="216"/>
      <c r="G97" s="216"/>
      <c r="H97" s="216"/>
      <c r="I97" s="216"/>
      <c r="J97" s="216"/>
      <c r="K97" s="217"/>
      <c r="L97" s="159" t="s">
        <v>99</v>
      </c>
      <c r="M97" s="151"/>
      <c r="N97" s="151"/>
      <c r="O97" s="151"/>
      <c r="P97" s="151"/>
      <c r="Q97" s="151"/>
      <c r="R97" s="156" t="s">
        <v>336</v>
      </c>
      <c r="S97" s="206"/>
      <c r="T97" s="206"/>
      <c r="U97" s="206"/>
      <c r="V97" s="206"/>
      <c r="W97" s="188"/>
    </row>
    <row r="98" spans="1:23" ht="15.75" customHeight="1">
      <c r="A98" s="123"/>
      <c r="B98" s="218"/>
      <c r="C98" s="135"/>
      <c r="D98" s="135"/>
      <c r="E98" s="135"/>
      <c r="F98" s="135"/>
      <c r="G98" s="135"/>
      <c r="H98" s="135"/>
      <c r="I98" s="135"/>
      <c r="J98" s="135"/>
      <c r="K98" s="219"/>
      <c r="L98" s="147" t="s">
        <v>23</v>
      </c>
      <c r="M98" s="147"/>
      <c r="N98" s="147" t="s">
        <v>24</v>
      </c>
      <c r="O98" s="147"/>
      <c r="P98" s="147" t="s">
        <v>25</v>
      </c>
      <c r="Q98" s="147" t="s">
        <v>32</v>
      </c>
      <c r="R98" s="147" t="s">
        <v>23</v>
      </c>
      <c r="S98" s="147"/>
      <c r="T98" s="147" t="s">
        <v>24</v>
      </c>
      <c r="U98" s="147"/>
      <c r="V98" s="147" t="s">
        <v>25</v>
      </c>
      <c r="W98" s="147" t="s">
        <v>33</v>
      </c>
    </row>
    <row r="99" spans="1:23" ht="55.5" customHeight="1">
      <c r="A99" s="123"/>
      <c r="B99" s="220"/>
      <c r="C99" s="221"/>
      <c r="D99" s="221"/>
      <c r="E99" s="221"/>
      <c r="F99" s="221"/>
      <c r="G99" s="221"/>
      <c r="H99" s="221"/>
      <c r="I99" s="221"/>
      <c r="J99" s="221"/>
      <c r="K99" s="222"/>
      <c r="L99" s="147"/>
      <c r="M99" s="147"/>
      <c r="N99" s="147"/>
      <c r="O99" s="147"/>
      <c r="P99" s="147"/>
      <c r="Q99" s="147"/>
      <c r="R99" s="147"/>
      <c r="S99" s="147"/>
      <c r="T99" s="147"/>
      <c r="U99" s="147"/>
      <c r="V99" s="147"/>
      <c r="W99" s="147"/>
    </row>
    <row r="100" spans="1:23" ht="15.75">
      <c r="A100" s="13">
        <v>1</v>
      </c>
      <c r="B100" s="223">
        <v>2</v>
      </c>
      <c r="C100" s="224"/>
      <c r="D100" s="224"/>
      <c r="E100" s="224"/>
      <c r="F100" s="224"/>
      <c r="G100" s="224"/>
      <c r="H100" s="224"/>
      <c r="I100" s="224"/>
      <c r="J100" s="224"/>
      <c r="K100" s="225"/>
      <c r="L100" s="151">
        <v>3</v>
      </c>
      <c r="M100" s="151"/>
      <c r="N100" s="151">
        <v>4</v>
      </c>
      <c r="O100" s="151"/>
      <c r="P100" s="17">
        <v>5</v>
      </c>
      <c r="Q100" s="17">
        <v>6</v>
      </c>
      <c r="R100" s="151">
        <v>7</v>
      </c>
      <c r="S100" s="151"/>
      <c r="T100" s="151">
        <v>8</v>
      </c>
      <c r="U100" s="151"/>
      <c r="V100" s="17">
        <v>9</v>
      </c>
      <c r="W100" s="17">
        <v>10</v>
      </c>
    </row>
    <row r="101" spans="1:26" ht="50.25" customHeight="1">
      <c r="A101" s="13">
        <v>1</v>
      </c>
      <c r="B101" s="191" t="s">
        <v>148</v>
      </c>
      <c r="C101" s="192"/>
      <c r="D101" s="192"/>
      <c r="E101" s="192"/>
      <c r="F101" s="192"/>
      <c r="G101" s="192"/>
      <c r="H101" s="192"/>
      <c r="I101" s="192"/>
      <c r="J101" s="192"/>
      <c r="K101" s="193"/>
      <c r="L101" s="187"/>
      <c r="M101" s="188"/>
      <c r="N101" s="189">
        <v>5789941</v>
      </c>
      <c r="O101" s="190"/>
      <c r="P101" s="47"/>
      <c r="Q101" s="47">
        <f>N101</f>
        <v>5789941</v>
      </c>
      <c r="R101" s="185"/>
      <c r="S101" s="186"/>
      <c r="T101" s="185">
        <v>6096808</v>
      </c>
      <c r="U101" s="186"/>
      <c r="V101" s="76"/>
      <c r="W101" s="76">
        <f>T101</f>
        <v>6096808</v>
      </c>
      <c r="Y101">
        <f>U8*1.062</f>
        <v>5789941.164</v>
      </c>
      <c r="Z101">
        <f>N101*1.053</f>
        <v>6096807.873</v>
      </c>
    </row>
    <row r="102" spans="1:26" ht="48" customHeight="1">
      <c r="A102" s="13">
        <v>2</v>
      </c>
      <c r="B102" s="191" t="s">
        <v>153</v>
      </c>
      <c r="C102" s="192"/>
      <c r="D102" s="192"/>
      <c r="E102" s="192"/>
      <c r="F102" s="192"/>
      <c r="G102" s="192"/>
      <c r="H102" s="192"/>
      <c r="I102" s="192"/>
      <c r="J102" s="192"/>
      <c r="K102" s="193"/>
      <c r="L102" s="187"/>
      <c r="M102" s="188"/>
      <c r="N102" s="189">
        <v>9658985</v>
      </c>
      <c r="O102" s="190"/>
      <c r="P102" s="47"/>
      <c r="Q102" s="47">
        <f>N102</f>
        <v>9658985</v>
      </c>
      <c r="R102" s="185"/>
      <c r="S102" s="186"/>
      <c r="T102" s="185">
        <v>10170912</v>
      </c>
      <c r="U102" s="186"/>
      <c r="V102" s="76"/>
      <c r="W102" s="76">
        <f>T102</f>
        <v>10170912</v>
      </c>
      <c r="Y102">
        <f>U30*1.062</f>
        <v>9658984.518000001</v>
      </c>
      <c r="Z102">
        <f>N102*1.053</f>
        <v>10170911.205</v>
      </c>
    </row>
    <row r="103" spans="1:23" ht="20.25" customHeight="1">
      <c r="A103" s="13"/>
      <c r="B103" s="211" t="s">
        <v>16</v>
      </c>
      <c r="C103" s="212"/>
      <c r="D103" s="212"/>
      <c r="E103" s="212"/>
      <c r="F103" s="212"/>
      <c r="G103" s="212"/>
      <c r="H103" s="212"/>
      <c r="I103" s="212"/>
      <c r="J103" s="212"/>
      <c r="K103" s="213"/>
      <c r="L103" s="205"/>
      <c r="M103" s="205"/>
      <c r="N103" s="207">
        <f>N101+N102</f>
        <v>15448926</v>
      </c>
      <c r="O103" s="207"/>
      <c r="P103" s="77"/>
      <c r="Q103" s="50">
        <f>N103</f>
        <v>15448926</v>
      </c>
      <c r="R103" s="208"/>
      <c r="S103" s="208"/>
      <c r="T103" s="207">
        <f>T101+T102</f>
        <v>16267720</v>
      </c>
      <c r="U103" s="207"/>
      <c r="V103" s="78"/>
      <c r="W103" s="50">
        <f>T103</f>
        <v>16267720</v>
      </c>
    </row>
  </sheetData>
  <sheetProtection/>
  <mergeCells count="128">
    <mergeCell ref="B63:K63"/>
    <mergeCell ref="B62:K62"/>
    <mergeCell ref="B19:K19"/>
    <mergeCell ref="B42:K42"/>
    <mergeCell ref="B43:K43"/>
    <mergeCell ref="B36:K36"/>
    <mergeCell ref="B50:K50"/>
    <mergeCell ref="B56:K56"/>
    <mergeCell ref="B51:K51"/>
    <mergeCell ref="B26:K26"/>
    <mergeCell ref="B48:K48"/>
    <mergeCell ref="B5:K6"/>
    <mergeCell ref="B7:K7"/>
    <mergeCell ref="B8:K8"/>
    <mergeCell ref="B9:K9"/>
    <mergeCell ref="B28:K28"/>
    <mergeCell ref="B86:K86"/>
    <mergeCell ref="B10:K10"/>
    <mergeCell ref="B15:K15"/>
    <mergeCell ref="B27:K27"/>
    <mergeCell ref="B78:K78"/>
    <mergeCell ref="B61:K61"/>
    <mergeCell ref="B52:K52"/>
    <mergeCell ref="B16:K16"/>
    <mergeCell ref="B49:K49"/>
    <mergeCell ref="B47:K47"/>
    <mergeCell ref="B103:K103"/>
    <mergeCell ref="B87:K87"/>
    <mergeCell ref="B88:K88"/>
    <mergeCell ref="B89:K89"/>
    <mergeCell ref="B97:K99"/>
    <mergeCell ref="B100:K100"/>
    <mergeCell ref="B91:K91"/>
    <mergeCell ref="B90:K90"/>
    <mergeCell ref="B82:K82"/>
    <mergeCell ref="B53:K53"/>
    <mergeCell ref="B11:K11"/>
    <mergeCell ref="B12:K12"/>
    <mergeCell ref="B70:K70"/>
    <mergeCell ref="B44:K44"/>
    <mergeCell ref="B34:K34"/>
    <mergeCell ref="B35:K35"/>
    <mergeCell ref="B66:K66"/>
    <mergeCell ref="B45:K45"/>
    <mergeCell ref="B46:K46"/>
    <mergeCell ref="B30:K30"/>
    <mergeCell ref="B13:K13"/>
    <mergeCell ref="L103:M103"/>
    <mergeCell ref="A95:V95"/>
    <mergeCell ref="A97:A99"/>
    <mergeCell ref="L97:Q97"/>
    <mergeCell ref="R97:W97"/>
    <mergeCell ref="N103:O103"/>
    <mergeCell ref="R103:S103"/>
    <mergeCell ref="T103:U103"/>
    <mergeCell ref="B31:K31"/>
    <mergeCell ref="T98:U99"/>
    <mergeCell ref="B92:K92"/>
    <mergeCell ref="V98:V99"/>
    <mergeCell ref="B74:K74"/>
    <mergeCell ref="B75:K75"/>
    <mergeCell ref="B76:K76"/>
    <mergeCell ref="B77:K77"/>
    <mergeCell ref="B93:K93"/>
    <mergeCell ref="B79:K79"/>
    <mergeCell ref="W98:W99"/>
    <mergeCell ref="L100:M100"/>
    <mergeCell ref="N100:O100"/>
    <mergeCell ref="R100:S100"/>
    <mergeCell ref="T100:U100"/>
    <mergeCell ref="L98:M99"/>
    <mergeCell ref="N98:O99"/>
    <mergeCell ref="R98:S99"/>
    <mergeCell ref="P98:P99"/>
    <mergeCell ref="Q98:Q99"/>
    <mergeCell ref="A1:R1"/>
    <mergeCell ref="S1:V1"/>
    <mergeCell ref="A3:V3"/>
    <mergeCell ref="A5:A6"/>
    <mergeCell ref="L5:O5"/>
    <mergeCell ref="P5:S5"/>
    <mergeCell ref="T5:W5"/>
    <mergeCell ref="B69:K69"/>
    <mergeCell ref="B71:K71"/>
    <mergeCell ref="B72:K72"/>
    <mergeCell ref="N102:O102"/>
    <mergeCell ref="B80:K80"/>
    <mergeCell ref="B81:K81"/>
    <mergeCell ref="B102:K102"/>
    <mergeCell ref="B83:K83"/>
    <mergeCell ref="B84:K84"/>
    <mergeCell ref="B85:K85"/>
    <mergeCell ref="T102:U102"/>
    <mergeCell ref="R101:S101"/>
    <mergeCell ref="R102:S102"/>
    <mergeCell ref="L101:M101"/>
    <mergeCell ref="L102:M102"/>
    <mergeCell ref="N101:O101"/>
    <mergeCell ref="B21:K21"/>
    <mergeCell ref="B22:K22"/>
    <mergeCell ref="B18:K18"/>
    <mergeCell ref="B41:K41"/>
    <mergeCell ref="B55:K55"/>
    <mergeCell ref="T101:U101"/>
    <mergeCell ref="B101:K101"/>
    <mergeCell ref="B73:K73"/>
    <mergeCell ref="B67:K67"/>
    <mergeCell ref="B68:K68"/>
    <mergeCell ref="B14:K14"/>
    <mergeCell ref="B38:K38"/>
    <mergeCell ref="B32:K32"/>
    <mergeCell ref="B33:K33"/>
    <mergeCell ref="B37:K37"/>
    <mergeCell ref="B17:K17"/>
    <mergeCell ref="B23:K23"/>
    <mergeCell ref="B24:K24"/>
    <mergeCell ref="B25:K25"/>
    <mergeCell ref="B20:K20"/>
    <mergeCell ref="B64:K64"/>
    <mergeCell ref="B65:K65"/>
    <mergeCell ref="B54:K54"/>
    <mergeCell ref="B39:K39"/>
    <mergeCell ref="B40:K40"/>
    <mergeCell ref="B29:K29"/>
    <mergeCell ref="B57:K57"/>
    <mergeCell ref="B58:K58"/>
    <mergeCell ref="B59:K59"/>
    <mergeCell ref="B60:K60"/>
  </mergeCells>
  <printOptions/>
  <pageMargins left="0.1968503937007874" right="0.1968503937007874" top="0.1968503937007874" bottom="0.1968503937007874" header="0.31496062992125984" footer="0.31496062992125984"/>
  <pageSetup horizontalDpi="600" verticalDpi="600" orientation="landscape" paperSize="9" scale="63" r:id="rId1"/>
  <rowBreaks count="2" manualBreakCount="2">
    <brk id="21" max="22" man="1"/>
    <brk id="79" max="22" man="1"/>
  </rowBreaks>
</worksheet>
</file>

<file path=xl/worksheets/sheet6.xml><?xml version="1.0" encoding="utf-8"?>
<worksheet xmlns="http://schemas.openxmlformats.org/spreadsheetml/2006/main" xmlns:r="http://schemas.openxmlformats.org/officeDocument/2006/relationships">
  <sheetPr>
    <tabColor theme="5" tint="0.5999900102615356"/>
  </sheetPr>
  <dimension ref="A1:Y105"/>
  <sheetViews>
    <sheetView view="pageBreakPreview" zoomScaleSheetLayoutView="100" zoomScalePageLayoutView="0" workbookViewId="0" topLeftCell="A75">
      <selection activeCell="U86" sqref="U86:V86"/>
    </sheetView>
  </sheetViews>
  <sheetFormatPr defaultColWidth="9.140625" defaultRowHeight="15"/>
  <cols>
    <col min="1" max="1" width="5.28125" style="0" customWidth="1"/>
    <col min="2" max="2" width="27.421875" style="0" customWidth="1"/>
    <col min="3" max="10" width="2.7109375" style="0" hidden="1" customWidth="1"/>
    <col min="11" max="11" width="14.00390625" style="0" customWidth="1"/>
    <col min="12" max="12" width="14.421875" style="0" hidden="1" customWidth="1"/>
    <col min="13" max="13" width="17.7109375" style="0" customWidth="1"/>
    <col min="14" max="16" width="17.7109375" style="0" hidden="1" customWidth="1"/>
    <col min="17" max="17" width="14.7109375" style="0" customWidth="1"/>
    <col min="18" max="18" width="14.57421875" style="0" customWidth="1"/>
    <col min="19" max="19" width="14.28125" style="0" customWidth="1"/>
    <col min="20" max="20" width="15.00390625" style="0" customWidth="1"/>
    <col min="21" max="21" width="16.421875" style="0" customWidth="1"/>
    <col min="22" max="22" width="14.7109375" style="0" customWidth="1"/>
    <col min="23" max="23" width="14.8515625" style="0" customWidth="1"/>
    <col min="24" max="24" width="14.7109375" style="0" customWidth="1"/>
    <col min="25" max="25" width="15.140625" style="0" customWidth="1"/>
  </cols>
  <sheetData>
    <row r="1" spans="1:24" ht="15.75">
      <c r="A1" s="132" t="s">
        <v>104</v>
      </c>
      <c r="B1" s="132"/>
      <c r="C1" s="132"/>
      <c r="D1" s="132"/>
      <c r="E1" s="132"/>
      <c r="F1" s="132"/>
      <c r="G1" s="132"/>
      <c r="H1" s="132"/>
      <c r="I1" s="132"/>
      <c r="J1" s="132"/>
      <c r="K1" s="132"/>
      <c r="L1" s="132"/>
      <c r="M1" s="132"/>
      <c r="N1" s="132"/>
      <c r="O1" s="132"/>
      <c r="P1" s="132"/>
      <c r="Q1" s="132"/>
      <c r="R1" s="132"/>
      <c r="S1" s="132"/>
      <c r="T1" s="132"/>
      <c r="U1" s="132"/>
      <c r="V1" s="132"/>
      <c r="W1" s="132"/>
      <c r="X1" s="132"/>
    </row>
    <row r="2" ht="10.5" customHeight="1"/>
    <row r="3" spans="1:24" ht="15.75">
      <c r="A3" s="132" t="s">
        <v>343</v>
      </c>
      <c r="B3" s="132"/>
      <c r="C3" s="132"/>
      <c r="D3" s="132"/>
      <c r="E3" s="132"/>
      <c r="F3" s="132"/>
      <c r="G3" s="132"/>
      <c r="H3" s="132"/>
      <c r="I3" s="132"/>
      <c r="J3" s="132"/>
      <c r="K3" s="132"/>
      <c r="L3" s="132"/>
      <c r="M3" s="132"/>
      <c r="N3" s="132"/>
      <c r="O3" s="132"/>
      <c r="P3" s="132"/>
      <c r="Q3" s="132"/>
      <c r="R3" s="132"/>
      <c r="S3" s="132"/>
      <c r="T3" s="132"/>
      <c r="U3" s="132"/>
      <c r="V3" s="132"/>
      <c r="W3" s="132"/>
      <c r="X3" s="132"/>
    </row>
    <row r="4" ht="15.75">
      <c r="Y4" s="37" t="s">
        <v>19</v>
      </c>
    </row>
    <row r="5" spans="1:25" ht="15.75" customHeight="1">
      <c r="A5" s="123" t="s">
        <v>39</v>
      </c>
      <c r="B5" s="255" t="s">
        <v>40</v>
      </c>
      <c r="C5" s="15"/>
      <c r="D5" s="15"/>
      <c r="E5" s="15"/>
      <c r="F5" s="15"/>
      <c r="G5" s="15"/>
      <c r="H5" s="15"/>
      <c r="I5" s="15"/>
      <c r="J5" s="15"/>
      <c r="K5" s="255" t="s">
        <v>41</v>
      </c>
      <c r="L5" s="15"/>
      <c r="M5" s="255" t="s">
        <v>42</v>
      </c>
      <c r="N5" s="15"/>
      <c r="O5" s="15"/>
      <c r="P5" s="15"/>
      <c r="Q5" s="123" t="s">
        <v>333</v>
      </c>
      <c r="R5" s="123"/>
      <c r="S5" s="123"/>
      <c r="T5" s="123" t="s">
        <v>334</v>
      </c>
      <c r="U5" s="123"/>
      <c r="V5" s="123"/>
      <c r="W5" s="123" t="s">
        <v>335</v>
      </c>
      <c r="X5" s="123"/>
      <c r="Y5" s="123"/>
    </row>
    <row r="6" spans="1:25" ht="69.75" customHeight="1">
      <c r="A6" s="123"/>
      <c r="B6" s="256"/>
      <c r="C6" s="65"/>
      <c r="D6" s="65"/>
      <c r="E6" s="65"/>
      <c r="F6" s="65"/>
      <c r="G6" s="65"/>
      <c r="H6" s="65"/>
      <c r="I6" s="65"/>
      <c r="J6" s="65"/>
      <c r="K6" s="256"/>
      <c r="L6" s="65"/>
      <c r="M6" s="256"/>
      <c r="N6" s="65"/>
      <c r="O6" s="65"/>
      <c r="P6" s="65"/>
      <c r="Q6" s="13" t="s">
        <v>23</v>
      </c>
      <c r="R6" s="13" t="s">
        <v>24</v>
      </c>
      <c r="S6" s="15" t="s">
        <v>47</v>
      </c>
      <c r="T6" s="13" t="s">
        <v>23</v>
      </c>
      <c r="U6" s="13" t="s">
        <v>24</v>
      </c>
      <c r="V6" s="13" t="s">
        <v>48</v>
      </c>
      <c r="W6" s="13" t="s">
        <v>23</v>
      </c>
      <c r="X6" s="13" t="s">
        <v>24</v>
      </c>
      <c r="Y6" s="13" t="s">
        <v>34</v>
      </c>
    </row>
    <row r="7" spans="1:25" ht="15.75">
      <c r="A7" s="13">
        <v>1</v>
      </c>
      <c r="B7" s="15">
        <v>2</v>
      </c>
      <c r="C7" s="15"/>
      <c r="D7" s="15"/>
      <c r="E7" s="15"/>
      <c r="F7" s="15"/>
      <c r="G7" s="15"/>
      <c r="H7" s="15"/>
      <c r="I7" s="15"/>
      <c r="J7" s="15"/>
      <c r="K7" s="13">
        <v>3</v>
      </c>
      <c r="L7" s="13"/>
      <c r="M7" s="13">
        <v>4</v>
      </c>
      <c r="N7" s="13"/>
      <c r="O7" s="13"/>
      <c r="P7" s="13"/>
      <c r="Q7" s="13">
        <v>5</v>
      </c>
      <c r="R7" s="13">
        <v>6</v>
      </c>
      <c r="S7" s="13">
        <v>7</v>
      </c>
      <c r="T7" s="13">
        <v>8</v>
      </c>
      <c r="U7" s="13">
        <v>9</v>
      </c>
      <c r="V7" s="13">
        <v>10</v>
      </c>
      <c r="W7" s="13">
        <v>11</v>
      </c>
      <c r="X7" s="13">
        <v>12</v>
      </c>
      <c r="Y7" s="13">
        <v>13</v>
      </c>
    </row>
    <row r="8" spans="1:25" ht="27" customHeight="1">
      <c r="A8" s="70"/>
      <c r="B8" s="249" t="s">
        <v>144</v>
      </c>
      <c r="C8" s="250"/>
      <c r="D8" s="250"/>
      <c r="E8" s="250"/>
      <c r="F8" s="250"/>
      <c r="G8" s="250"/>
      <c r="H8" s="250"/>
      <c r="I8" s="250"/>
      <c r="J8" s="250"/>
      <c r="K8" s="250"/>
      <c r="L8" s="250"/>
      <c r="M8" s="250"/>
      <c r="N8" s="250"/>
      <c r="O8" s="250"/>
      <c r="P8" s="250"/>
      <c r="Q8" s="250"/>
      <c r="R8" s="250"/>
      <c r="S8" s="250"/>
      <c r="T8" s="250"/>
      <c r="U8" s="250"/>
      <c r="V8" s="251"/>
      <c r="W8" s="13"/>
      <c r="X8" s="13"/>
      <c r="Y8" s="13"/>
    </row>
    <row r="9" spans="1:25" ht="17.25" customHeight="1">
      <c r="A9" s="13"/>
      <c r="B9" s="243" t="s">
        <v>43</v>
      </c>
      <c r="C9" s="243"/>
      <c r="D9" s="243"/>
      <c r="E9" s="243"/>
      <c r="F9" s="243"/>
      <c r="G9" s="243"/>
      <c r="H9" s="243"/>
      <c r="I9" s="243"/>
      <c r="J9" s="243"/>
      <c r="K9" s="242"/>
      <c r="L9" s="242"/>
      <c r="M9" s="14"/>
      <c r="N9" s="14"/>
      <c r="O9" s="14"/>
      <c r="P9" s="14"/>
      <c r="Q9" s="13"/>
      <c r="R9" s="13"/>
      <c r="S9" s="13"/>
      <c r="T9" s="13"/>
      <c r="U9" s="13"/>
      <c r="V9" s="13"/>
      <c r="W9" s="13"/>
      <c r="X9" s="13"/>
      <c r="Y9" s="13"/>
    </row>
    <row r="10" spans="1:25" ht="379.5" customHeight="1">
      <c r="A10" s="13"/>
      <c r="B10" s="245" t="s">
        <v>298</v>
      </c>
      <c r="C10" s="245"/>
      <c r="D10" s="245"/>
      <c r="E10" s="245"/>
      <c r="F10" s="245"/>
      <c r="G10" s="245"/>
      <c r="H10" s="245"/>
      <c r="I10" s="245"/>
      <c r="J10" s="245"/>
      <c r="K10" s="56" t="s">
        <v>231</v>
      </c>
      <c r="L10" s="56"/>
      <c r="M10" s="56" t="s">
        <v>262</v>
      </c>
      <c r="N10" s="55"/>
      <c r="O10" s="55"/>
      <c r="P10" s="55"/>
      <c r="Q10" s="13"/>
      <c r="R10" s="331"/>
      <c r="S10" s="331"/>
      <c r="T10" s="332"/>
      <c r="U10" s="332">
        <f>'Форма 2020-2 П.7'!Q8</f>
        <v>3327596</v>
      </c>
      <c r="V10" s="332">
        <f>U10</f>
        <v>3327596</v>
      </c>
      <c r="W10" s="332"/>
      <c r="X10" s="332">
        <f>'Форма 2020-2 П.7'!U8</f>
        <v>5451922</v>
      </c>
      <c r="Y10" s="332">
        <f>X10</f>
        <v>5451922</v>
      </c>
    </row>
    <row r="11" spans="1:25" ht="213.75" customHeight="1">
      <c r="A11" s="13"/>
      <c r="B11" s="55" t="s">
        <v>313</v>
      </c>
      <c r="C11" s="55"/>
      <c r="D11" s="55"/>
      <c r="E11" s="55"/>
      <c r="F11" s="55"/>
      <c r="G11" s="55"/>
      <c r="H11" s="55"/>
      <c r="I11" s="55"/>
      <c r="J11" s="55"/>
      <c r="K11" s="56" t="s">
        <v>231</v>
      </c>
      <c r="L11" s="56"/>
      <c r="M11" s="56" t="s">
        <v>269</v>
      </c>
      <c r="N11" s="55"/>
      <c r="O11" s="55"/>
      <c r="P11" s="55"/>
      <c r="Q11" s="13"/>
      <c r="R11" s="331">
        <f>'Форма 2020-2 П.7'!M8</f>
        <v>14376062.49</v>
      </c>
      <c r="S11" s="332">
        <f>R11</f>
        <v>14376062.49</v>
      </c>
      <c r="T11" s="332"/>
      <c r="U11" s="332"/>
      <c r="V11" s="332"/>
      <c r="W11" s="332"/>
      <c r="X11" s="332"/>
      <c r="Y11" s="332"/>
    </row>
    <row r="12" spans="1:25" ht="16.5" customHeight="1">
      <c r="A12" s="13"/>
      <c r="B12" s="243" t="s">
        <v>44</v>
      </c>
      <c r="C12" s="243"/>
      <c r="D12" s="243"/>
      <c r="E12" s="243"/>
      <c r="F12" s="243"/>
      <c r="G12" s="243"/>
      <c r="H12" s="243"/>
      <c r="I12" s="243"/>
      <c r="J12" s="243"/>
      <c r="K12" s="56"/>
      <c r="L12" s="56"/>
      <c r="M12" s="56"/>
      <c r="N12" s="55"/>
      <c r="O12" s="55"/>
      <c r="P12" s="55"/>
      <c r="Q12" s="13"/>
      <c r="R12" s="13"/>
      <c r="S12" s="13"/>
      <c r="T12" s="13"/>
      <c r="U12" s="13"/>
      <c r="V12" s="13"/>
      <c r="W12" s="13"/>
      <c r="X12" s="13"/>
      <c r="Y12" s="13"/>
    </row>
    <row r="13" spans="1:25" ht="48.75" customHeight="1">
      <c r="A13" s="13"/>
      <c r="B13" s="245" t="s">
        <v>299</v>
      </c>
      <c r="C13" s="245"/>
      <c r="D13" s="245"/>
      <c r="E13" s="245"/>
      <c r="F13" s="245"/>
      <c r="G13" s="245"/>
      <c r="H13" s="245"/>
      <c r="I13" s="245"/>
      <c r="J13" s="245"/>
      <c r="K13" s="56" t="s">
        <v>233</v>
      </c>
      <c r="L13" s="56"/>
      <c r="M13" s="56" t="s">
        <v>263</v>
      </c>
      <c r="N13" s="55"/>
      <c r="O13" s="55"/>
      <c r="P13" s="55"/>
      <c r="Q13" s="13"/>
      <c r="R13" s="13"/>
      <c r="S13" s="13"/>
      <c r="T13" s="13"/>
      <c r="U13" s="13">
        <v>14</v>
      </c>
      <c r="V13" s="13">
        <f>U13</f>
        <v>14</v>
      </c>
      <c r="W13" s="13"/>
      <c r="X13" s="13"/>
      <c r="Y13" s="13"/>
    </row>
    <row r="14" spans="1:25" ht="48" customHeight="1">
      <c r="A14" s="13"/>
      <c r="B14" s="245" t="s">
        <v>300</v>
      </c>
      <c r="C14" s="245"/>
      <c r="D14" s="245"/>
      <c r="E14" s="245"/>
      <c r="F14" s="245"/>
      <c r="G14" s="245"/>
      <c r="H14" s="245"/>
      <c r="I14" s="245"/>
      <c r="J14" s="245"/>
      <c r="K14" s="56" t="s">
        <v>233</v>
      </c>
      <c r="L14" s="56"/>
      <c r="M14" s="82" t="s">
        <v>267</v>
      </c>
      <c r="N14" s="83"/>
      <c r="O14" s="83"/>
      <c r="P14" s="83"/>
      <c r="Q14" s="13"/>
      <c r="R14" s="13"/>
      <c r="S14" s="13"/>
      <c r="T14" s="13"/>
      <c r="U14" s="13">
        <v>1</v>
      </c>
      <c r="V14" s="13">
        <f>U14</f>
        <v>1</v>
      </c>
      <c r="W14" s="13"/>
      <c r="X14" s="13"/>
      <c r="Y14" s="13"/>
    </row>
    <row r="15" spans="1:25" ht="51" customHeight="1">
      <c r="A15" s="13"/>
      <c r="B15" s="94" t="s">
        <v>301</v>
      </c>
      <c r="C15" s="94"/>
      <c r="D15" s="94"/>
      <c r="E15" s="94"/>
      <c r="F15" s="94"/>
      <c r="G15" s="94"/>
      <c r="H15" s="94"/>
      <c r="I15" s="94"/>
      <c r="J15" s="94"/>
      <c r="K15" s="56" t="s">
        <v>233</v>
      </c>
      <c r="L15" s="56"/>
      <c r="M15" s="82" t="s">
        <v>267</v>
      </c>
      <c r="N15" s="83"/>
      <c r="O15" s="83"/>
      <c r="P15" s="83"/>
      <c r="Q15" s="13"/>
      <c r="R15" s="13"/>
      <c r="S15" s="13"/>
      <c r="T15" s="13"/>
      <c r="U15" s="13">
        <v>6</v>
      </c>
      <c r="V15" s="13">
        <f>U15</f>
        <v>6</v>
      </c>
      <c r="W15" s="13"/>
      <c r="X15" s="13"/>
      <c r="Y15" s="13"/>
    </row>
    <row r="16" spans="1:25" ht="51" customHeight="1">
      <c r="A16" s="13"/>
      <c r="B16" s="94" t="s">
        <v>302</v>
      </c>
      <c r="C16" s="94"/>
      <c r="D16" s="94"/>
      <c r="E16" s="94"/>
      <c r="F16" s="94"/>
      <c r="G16" s="94"/>
      <c r="H16" s="94"/>
      <c r="I16" s="94"/>
      <c r="J16" s="94"/>
      <c r="K16" s="56" t="s">
        <v>233</v>
      </c>
      <c r="L16" s="56"/>
      <c r="M16" s="82" t="s">
        <v>267</v>
      </c>
      <c r="N16" s="83"/>
      <c r="O16" s="83"/>
      <c r="P16" s="83"/>
      <c r="Q16" s="13"/>
      <c r="R16" s="13"/>
      <c r="S16" s="13"/>
      <c r="T16" s="13"/>
      <c r="U16" s="13">
        <v>2</v>
      </c>
      <c r="V16" s="13">
        <f>U16</f>
        <v>2</v>
      </c>
      <c r="W16" s="13"/>
      <c r="X16" s="13"/>
      <c r="Y16" s="13"/>
    </row>
    <row r="17" spans="1:25" ht="50.25" customHeight="1">
      <c r="A17" s="13"/>
      <c r="B17" s="94" t="s">
        <v>303</v>
      </c>
      <c r="C17" s="94"/>
      <c r="D17" s="94"/>
      <c r="E17" s="94"/>
      <c r="F17" s="94"/>
      <c r="G17" s="94"/>
      <c r="H17" s="94"/>
      <c r="I17" s="94"/>
      <c r="J17" s="94"/>
      <c r="K17" s="56" t="s">
        <v>233</v>
      </c>
      <c r="L17" s="56"/>
      <c r="M17" s="82" t="s">
        <v>267</v>
      </c>
      <c r="N17" s="83"/>
      <c r="O17" s="83"/>
      <c r="P17" s="83"/>
      <c r="Q17" s="13"/>
      <c r="R17" s="13"/>
      <c r="S17" s="13"/>
      <c r="T17" s="13"/>
      <c r="U17" s="13">
        <v>2</v>
      </c>
      <c r="V17" s="13">
        <f>U17</f>
        <v>2</v>
      </c>
      <c r="W17" s="13"/>
      <c r="X17" s="13"/>
      <c r="Y17" s="13"/>
    </row>
    <row r="18" spans="1:25" ht="39" customHeight="1">
      <c r="A18" s="13"/>
      <c r="B18" s="96" t="s">
        <v>232</v>
      </c>
      <c r="C18" s="97"/>
      <c r="D18" s="97"/>
      <c r="E18" s="97"/>
      <c r="F18" s="97"/>
      <c r="G18" s="97"/>
      <c r="H18" s="97"/>
      <c r="I18" s="97"/>
      <c r="J18" s="98"/>
      <c r="K18" s="56" t="s">
        <v>233</v>
      </c>
      <c r="L18" s="56"/>
      <c r="M18" s="82" t="s">
        <v>263</v>
      </c>
      <c r="N18" s="83"/>
      <c r="O18" s="83"/>
      <c r="P18" s="83"/>
      <c r="Q18" s="13"/>
      <c r="R18" s="13">
        <v>206</v>
      </c>
      <c r="S18" s="13">
        <f>R18</f>
        <v>206</v>
      </c>
      <c r="T18" s="13"/>
      <c r="U18" s="13"/>
      <c r="V18" s="13"/>
      <c r="W18" s="13"/>
      <c r="X18" s="13"/>
      <c r="Y18" s="13"/>
    </row>
    <row r="19" spans="1:25" ht="39.75" customHeight="1">
      <c r="A19" s="13"/>
      <c r="B19" s="96" t="s">
        <v>234</v>
      </c>
      <c r="C19" s="97"/>
      <c r="D19" s="97"/>
      <c r="E19" s="97"/>
      <c r="F19" s="97"/>
      <c r="G19" s="97"/>
      <c r="H19" s="97"/>
      <c r="I19" s="97"/>
      <c r="J19" s="98"/>
      <c r="K19" s="56" t="s">
        <v>235</v>
      </c>
      <c r="L19" s="56"/>
      <c r="M19" s="82" t="s">
        <v>312</v>
      </c>
      <c r="N19" s="83"/>
      <c r="O19" s="83"/>
      <c r="P19" s="83"/>
      <c r="Q19" s="13"/>
      <c r="R19" s="75">
        <v>5.6306</v>
      </c>
      <c r="S19" s="75">
        <f>R19</f>
        <v>5.6306</v>
      </c>
      <c r="T19" s="13"/>
      <c r="U19" s="13"/>
      <c r="V19" s="13"/>
      <c r="W19" s="13"/>
      <c r="X19" s="13"/>
      <c r="Y19" s="13"/>
    </row>
    <row r="20" spans="1:25" ht="18.75" customHeight="1">
      <c r="A20" s="13"/>
      <c r="B20" s="243" t="s">
        <v>45</v>
      </c>
      <c r="C20" s="243"/>
      <c r="D20" s="243"/>
      <c r="E20" s="243"/>
      <c r="F20" s="243"/>
      <c r="G20" s="243"/>
      <c r="H20" s="243"/>
      <c r="I20" s="243"/>
      <c r="J20" s="243"/>
      <c r="K20" s="56"/>
      <c r="L20" s="56"/>
      <c r="M20" s="56"/>
      <c r="N20" s="55"/>
      <c r="O20" s="55"/>
      <c r="P20" s="55"/>
      <c r="Q20" s="13"/>
      <c r="R20" s="13"/>
      <c r="S20" s="13"/>
      <c r="T20" s="13"/>
      <c r="U20" s="13"/>
      <c r="V20" s="13"/>
      <c r="W20" s="13"/>
      <c r="X20" s="13"/>
      <c r="Y20" s="13"/>
    </row>
    <row r="21" spans="1:25" ht="48.75" customHeight="1">
      <c r="A21" s="13"/>
      <c r="B21" s="252" t="s">
        <v>304</v>
      </c>
      <c r="C21" s="253"/>
      <c r="D21" s="253"/>
      <c r="E21" s="253"/>
      <c r="F21" s="253"/>
      <c r="G21" s="253"/>
      <c r="H21" s="253"/>
      <c r="I21" s="253"/>
      <c r="J21" s="254"/>
      <c r="K21" s="56" t="s">
        <v>231</v>
      </c>
      <c r="L21" s="56"/>
      <c r="M21" s="56" t="s">
        <v>240</v>
      </c>
      <c r="N21" s="55"/>
      <c r="O21" s="55"/>
      <c r="P21" s="55"/>
      <c r="Q21" s="13"/>
      <c r="R21" s="13"/>
      <c r="S21" s="13"/>
      <c r="T21" s="13"/>
      <c r="U21" s="75">
        <f>183000/U13</f>
        <v>13071.42857142857</v>
      </c>
      <c r="V21" s="75">
        <f>U21</f>
        <v>13071.42857142857</v>
      </c>
      <c r="W21" s="13"/>
      <c r="X21" s="13"/>
      <c r="Y21" s="13"/>
    </row>
    <row r="22" spans="1:25" ht="35.25" customHeight="1">
      <c r="A22" s="13"/>
      <c r="B22" s="252" t="s">
        <v>305</v>
      </c>
      <c r="C22" s="253"/>
      <c r="D22" s="253"/>
      <c r="E22" s="253"/>
      <c r="F22" s="253"/>
      <c r="G22" s="253"/>
      <c r="H22" s="253"/>
      <c r="I22" s="253"/>
      <c r="J22" s="254"/>
      <c r="K22" s="56" t="s">
        <v>231</v>
      </c>
      <c r="L22" s="56"/>
      <c r="M22" s="56" t="s">
        <v>240</v>
      </c>
      <c r="N22" s="55"/>
      <c r="O22" s="55"/>
      <c r="P22" s="55"/>
      <c r="Q22" s="13"/>
      <c r="R22" s="13"/>
      <c r="S22" s="13"/>
      <c r="T22" s="13"/>
      <c r="U22" s="75">
        <f>48500/U14</f>
        <v>48500</v>
      </c>
      <c r="V22" s="75">
        <f>U22</f>
        <v>48500</v>
      </c>
      <c r="W22" s="13"/>
      <c r="X22" s="13"/>
      <c r="Y22" s="13"/>
    </row>
    <row r="23" spans="1:25" ht="51" customHeight="1">
      <c r="A23" s="13"/>
      <c r="B23" s="252" t="s">
        <v>306</v>
      </c>
      <c r="C23" s="253"/>
      <c r="D23" s="253"/>
      <c r="E23" s="253"/>
      <c r="F23" s="253"/>
      <c r="G23" s="253"/>
      <c r="H23" s="253"/>
      <c r="I23" s="253"/>
      <c r="J23" s="254"/>
      <c r="K23" s="56" t="s">
        <v>231</v>
      </c>
      <c r="L23" s="56"/>
      <c r="M23" s="56" t="s">
        <v>240</v>
      </c>
      <c r="N23" s="55"/>
      <c r="O23" s="55"/>
      <c r="P23" s="55"/>
      <c r="Q23" s="13"/>
      <c r="R23" s="13"/>
      <c r="S23" s="13"/>
      <c r="T23" s="13"/>
      <c r="U23" s="75">
        <f>33000/U15</f>
        <v>5500</v>
      </c>
      <c r="V23" s="75">
        <f>U23</f>
        <v>5500</v>
      </c>
      <c r="W23" s="13"/>
      <c r="X23" s="13"/>
      <c r="Y23" s="13"/>
    </row>
    <row r="24" spans="1:25" ht="66" customHeight="1">
      <c r="A24" s="13"/>
      <c r="B24" s="252" t="s">
        <v>307</v>
      </c>
      <c r="C24" s="253"/>
      <c r="D24" s="253"/>
      <c r="E24" s="253"/>
      <c r="F24" s="253"/>
      <c r="G24" s="253"/>
      <c r="H24" s="253"/>
      <c r="I24" s="253"/>
      <c r="J24" s="254"/>
      <c r="K24" s="56" t="s">
        <v>231</v>
      </c>
      <c r="L24" s="56"/>
      <c r="M24" s="56" t="s">
        <v>240</v>
      </c>
      <c r="N24" s="55"/>
      <c r="O24" s="55"/>
      <c r="P24" s="55"/>
      <c r="Q24" s="13"/>
      <c r="R24" s="13"/>
      <c r="S24" s="13"/>
      <c r="T24" s="13"/>
      <c r="U24" s="75">
        <f>32000/U16</f>
        <v>16000</v>
      </c>
      <c r="V24" s="75">
        <f>U24</f>
        <v>16000</v>
      </c>
      <c r="W24" s="13"/>
      <c r="X24" s="13"/>
      <c r="Y24" s="13"/>
    </row>
    <row r="25" spans="1:25" ht="52.5" customHeight="1">
      <c r="A25" s="13"/>
      <c r="B25" s="252" t="s">
        <v>308</v>
      </c>
      <c r="C25" s="253"/>
      <c r="D25" s="253"/>
      <c r="E25" s="253"/>
      <c r="F25" s="253"/>
      <c r="G25" s="253"/>
      <c r="H25" s="253"/>
      <c r="I25" s="253"/>
      <c r="J25" s="254"/>
      <c r="K25" s="56" t="s">
        <v>231</v>
      </c>
      <c r="L25" s="56"/>
      <c r="M25" s="56" t="s">
        <v>240</v>
      </c>
      <c r="N25" s="55"/>
      <c r="O25" s="55"/>
      <c r="P25" s="55"/>
      <c r="Q25" s="13"/>
      <c r="R25" s="13"/>
      <c r="S25" s="13"/>
      <c r="T25" s="13"/>
      <c r="U25" s="75">
        <f>300000/U17</f>
        <v>150000</v>
      </c>
      <c r="V25" s="75">
        <f>U25</f>
        <v>150000</v>
      </c>
      <c r="W25" s="13"/>
      <c r="X25" s="13"/>
      <c r="Y25" s="13"/>
    </row>
    <row r="26" spans="1:25" ht="35.25" customHeight="1">
      <c r="A26" s="13"/>
      <c r="B26" s="96" t="s">
        <v>232</v>
      </c>
      <c r="C26" s="97"/>
      <c r="D26" s="97"/>
      <c r="E26" s="97"/>
      <c r="F26" s="97"/>
      <c r="G26" s="97"/>
      <c r="H26" s="97"/>
      <c r="I26" s="97"/>
      <c r="J26" s="98"/>
      <c r="K26" s="56" t="s">
        <v>231</v>
      </c>
      <c r="L26" s="56"/>
      <c r="M26" s="56" t="s">
        <v>240</v>
      </c>
      <c r="N26" s="55"/>
      <c r="O26" s="55"/>
      <c r="P26" s="55"/>
      <c r="Q26" s="13"/>
      <c r="R26" s="75">
        <f>2000000/R18</f>
        <v>9708.73786407767</v>
      </c>
      <c r="S26" s="75">
        <f>R26</f>
        <v>9708.73786407767</v>
      </c>
      <c r="T26" s="13"/>
      <c r="U26" s="75"/>
      <c r="V26" s="75"/>
      <c r="W26" s="13"/>
      <c r="X26" s="13"/>
      <c r="Y26" s="13"/>
    </row>
    <row r="27" spans="1:25" ht="35.25" customHeight="1">
      <c r="A27" s="13"/>
      <c r="B27" s="96" t="s">
        <v>234</v>
      </c>
      <c r="C27" s="97"/>
      <c r="D27" s="97"/>
      <c r="E27" s="97"/>
      <c r="F27" s="97"/>
      <c r="G27" s="97"/>
      <c r="H27" s="97"/>
      <c r="I27" s="97"/>
      <c r="J27" s="98"/>
      <c r="K27" s="56" t="s">
        <v>231</v>
      </c>
      <c r="L27" s="56"/>
      <c r="M27" s="56" t="s">
        <v>240</v>
      </c>
      <c r="N27" s="55"/>
      <c r="O27" s="55"/>
      <c r="P27" s="55"/>
      <c r="Q27" s="13"/>
      <c r="R27" s="75">
        <f>11000000/R19</f>
        <v>1953610.6276418143</v>
      </c>
      <c r="S27" s="75">
        <f>R27</f>
        <v>1953610.6276418143</v>
      </c>
      <c r="T27" s="13"/>
      <c r="U27" s="75"/>
      <c r="V27" s="75"/>
      <c r="W27" s="13"/>
      <c r="X27" s="13"/>
      <c r="Y27" s="13"/>
    </row>
    <row r="28" spans="1:25" ht="15.75">
      <c r="A28" s="13"/>
      <c r="B28" s="243" t="s">
        <v>46</v>
      </c>
      <c r="C28" s="243"/>
      <c r="D28" s="243"/>
      <c r="E28" s="243"/>
      <c r="F28" s="243"/>
      <c r="G28" s="243"/>
      <c r="H28" s="243"/>
      <c r="I28" s="243"/>
      <c r="J28" s="243"/>
      <c r="K28" s="56"/>
      <c r="L28" s="56"/>
      <c r="M28" s="56"/>
      <c r="N28" s="55"/>
      <c r="O28" s="55"/>
      <c r="P28" s="55"/>
      <c r="Q28" s="13"/>
      <c r="R28" s="13"/>
      <c r="S28" s="13"/>
      <c r="T28" s="13"/>
      <c r="U28" s="13"/>
      <c r="V28" s="13"/>
      <c r="W28" s="13"/>
      <c r="X28" s="13"/>
      <c r="Y28" s="13"/>
    </row>
    <row r="29" spans="1:25" ht="96" customHeight="1">
      <c r="A29" s="13"/>
      <c r="B29" s="160" t="s">
        <v>236</v>
      </c>
      <c r="C29" s="160"/>
      <c r="D29" s="160"/>
      <c r="E29" s="160"/>
      <c r="F29" s="160"/>
      <c r="G29" s="160"/>
      <c r="H29" s="160"/>
      <c r="I29" s="160"/>
      <c r="J29" s="160"/>
      <c r="K29" s="56" t="s">
        <v>237</v>
      </c>
      <c r="L29" s="56"/>
      <c r="M29" s="56" t="s">
        <v>240</v>
      </c>
      <c r="N29" s="55"/>
      <c r="O29" s="55"/>
      <c r="P29" s="55"/>
      <c r="Q29" s="13"/>
      <c r="R29" s="81">
        <f>R11/33361779.74*100</f>
        <v>43.09141359375212</v>
      </c>
      <c r="S29" s="81">
        <f>R29</f>
        <v>43.09141359375212</v>
      </c>
      <c r="T29" s="13"/>
      <c r="U29" s="75">
        <f>U10/33361779.74*100</f>
        <v>9.97427603063481</v>
      </c>
      <c r="V29" s="75">
        <f>U29</f>
        <v>9.97427603063481</v>
      </c>
      <c r="W29" s="13"/>
      <c r="X29" s="75">
        <f>X10/33361779.74*100</f>
        <v>16.341820018262613</v>
      </c>
      <c r="Y29" s="75">
        <f>X29</f>
        <v>16.341820018262613</v>
      </c>
    </row>
    <row r="30" spans="1:25" ht="96" customHeight="1">
      <c r="A30" s="13"/>
      <c r="B30" s="95" t="s">
        <v>238</v>
      </c>
      <c r="C30" s="95"/>
      <c r="D30" s="95"/>
      <c r="E30" s="95"/>
      <c r="F30" s="95"/>
      <c r="G30" s="95"/>
      <c r="H30" s="95"/>
      <c r="I30" s="95"/>
      <c r="J30" s="95"/>
      <c r="K30" s="56" t="s">
        <v>237</v>
      </c>
      <c r="L30" s="56"/>
      <c r="M30" s="56" t="s">
        <v>240</v>
      </c>
      <c r="N30" s="55"/>
      <c r="O30" s="55"/>
      <c r="P30" s="55"/>
      <c r="Q30" s="13"/>
      <c r="R30" s="81">
        <f>R18/290*100</f>
        <v>71.03448275862068</v>
      </c>
      <c r="S30" s="81">
        <f>R30</f>
        <v>71.03448275862068</v>
      </c>
      <c r="T30" s="13"/>
      <c r="U30" s="75"/>
      <c r="V30" s="75"/>
      <c r="W30" s="13"/>
      <c r="X30" s="75"/>
      <c r="Y30" s="75"/>
    </row>
    <row r="31" spans="1:25" ht="25.5" customHeight="1">
      <c r="A31" s="13"/>
      <c r="B31" s="249" t="s">
        <v>145</v>
      </c>
      <c r="C31" s="250"/>
      <c r="D31" s="250"/>
      <c r="E31" s="250"/>
      <c r="F31" s="250"/>
      <c r="G31" s="250"/>
      <c r="H31" s="250"/>
      <c r="I31" s="250"/>
      <c r="J31" s="250"/>
      <c r="K31" s="250"/>
      <c r="L31" s="250"/>
      <c r="M31" s="250"/>
      <c r="N31" s="250"/>
      <c r="O31" s="250"/>
      <c r="P31" s="250"/>
      <c r="Q31" s="250"/>
      <c r="R31" s="250"/>
      <c r="S31" s="250"/>
      <c r="T31" s="250"/>
      <c r="U31" s="250"/>
      <c r="V31" s="251"/>
      <c r="W31" s="13"/>
      <c r="X31" s="13"/>
      <c r="Y31" s="13"/>
    </row>
    <row r="32" spans="1:25" ht="21" customHeight="1">
      <c r="A32" s="13"/>
      <c r="B32" s="243" t="s">
        <v>43</v>
      </c>
      <c r="C32" s="243"/>
      <c r="D32" s="243"/>
      <c r="E32" s="243"/>
      <c r="F32" s="243"/>
      <c r="G32" s="243"/>
      <c r="H32" s="243"/>
      <c r="I32" s="243"/>
      <c r="J32" s="243"/>
      <c r="K32" s="242"/>
      <c r="L32" s="242"/>
      <c r="M32" s="242"/>
      <c r="N32" s="242"/>
      <c r="O32" s="242"/>
      <c r="P32" s="242"/>
      <c r="Q32" s="13"/>
      <c r="R32" s="13"/>
      <c r="S32" s="13"/>
      <c r="T32" s="13"/>
      <c r="U32" s="13"/>
      <c r="V32" s="13"/>
      <c r="W32" s="13"/>
      <c r="X32" s="13"/>
      <c r="Y32" s="13"/>
    </row>
    <row r="33" spans="1:25" ht="231.75" customHeight="1">
      <c r="A33" s="13"/>
      <c r="B33" s="231" t="s">
        <v>309</v>
      </c>
      <c r="C33" s="231"/>
      <c r="D33" s="231"/>
      <c r="E33" s="231"/>
      <c r="F33" s="231"/>
      <c r="G33" s="231"/>
      <c r="H33" s="231"/>
      <c r="I33" s="231"/>
      <c r="J33" s="231"/>
      <c r="K33" s="56" t="s">
        <v>231</v>
      </c>
      <c r="L33" s="56"/>
      <c r="M33" s="56" t="s">
        <v>239</v>
      </c>
      <c r="N33" s="55"/>
      <c r="O33" s="55"/>
      <c r="P33" s="55"/>
      <c r="Q33" s="13"/>
      <c r="R33" s="332">
        <f>'Форма 2020-2 П.7'!M30</f>
        <v>20286924.549999997</v>
      </c>
      <c r="S33" s="332">
        <f>R33</f>
        <v>20286924.549999997</v>
      </c>
      <c r="T33" s="332"/>
      <c r="U33" s="332">
        <f>'Форма 2020-2 П.7'!Q30</f>
        <v>6407697</v>
      </c>
      <c r="V33" s="332">
        <f>U33</f>
        <v>6407697</v>
      </c>
      <c r="W33" s="332"/>
      <c r="X33" s="332">
        <f>'Форма 2020-2 П.7'!U30</f>
        <v>9095089</v>
      </c>
      <c r="Y33" s="332">
        <f>X33</f>
        <v>9095089</v>
      </c>
    </row>
    <row r="34" spans="1:25" ht="18.75" customHeight="1">
      <c r="A34" s="13"/>
      <c r="B34" s="243" t="s">
        <v>46</v>
      </c>
      <c r="C34" s="243"/>
      <c r="D34" s="243"/>
      <c r="E34" s="243"/>
      <c r="F34" s="243"/>
      <c r="G34" s="243"/>
      <c r="H34" s="243"/>
      <c r="I34" s="243"/>
      <c r="J34" s="243"/>
      <c r="K34" s="56"/>
      <c r="L34" s="56"/>
      <c r="M34" s="56"/>
      <c r="N34" s="55"/>
      <c r="O34" s="55"/>
      <c r="P34" s="55"/>
      <c r="Q34" s="13"/>
      <c r="R34" s="13"/>
      <c r="S34" s="13"/>
      <c r="T34" s="13"/>
      <c r="U34" s="13"/>
      <c r="V34" s="13"/>
      <c r="W34" s="13"/>
      <c r="X34" s="13"/>
      <c r="Y34" s="13"/>
    </row>
    <row r="35" spans="1:25" ht="101.25" customHeight="1">
      <c r="A35" s="13"/>
      <c r="B35" s="160" t="s">
        <v>236</v>
      </c>
      <c r="C35" s="160"/>
      <c r="D35" s="160"/>
      <c r="E35" s="160"/>
      <c r="F35" s="160"/>
      <c r="G35" s="160"/>
      <c r="H35" s="160"/>
      <c r="I35" s="160"/>
      <c r="J35" s="160"/>
      <c r="K35" s="56" t="s">
        <v>237</v>
      </c>
      <c r="L35" s="56"/>
      <c r="M35" s="56" t="s">
        <v>240</v>
      </c>
      <c r="N35" s="55"/>
      <c r="O35" s="55"/>
      <c r="P35" s="55"/>
      <c r="Q35" s="13"/>
      <c r="R35" s="75">
        <f>R33/310228325.81*100</f>
        <v>6.539352748344704</v>
      </c>
      <c r="S35" s="75">
        <f>R35</f>
        <v>6.539352748344704</v>
      </c>
      <c r="T35" s="13"/>
      <c r="U35" s="75">
        <f>U33/382880367.58*100</f>
        <v>1.6735506812480168</v>
      </c>
      <c r="V35" s="47">
        <f>U35</f>
        <v>1.6735506812480168</v>
      </c>
      <c r="W35" s="13"/>
      <c r="X35" s="75">
        <f>X33/310228325.81*100</f>
        <v>2.9317403484201203</v>
      </c>
      <c r="Y35" s="75">
        <f>X35</f>
        <v>2.9317403484201203</v>
      </c>
    </row>
    <row r="36" spans="1:25" ht="22.5" customHeight="1">
      <c r="A36" s="13"/>
      <c r="B36" s="249" t="s">
        <v>146</v>
      </c>
      <c r="C36" s="250"/>
      <c r="D36" s="250"/>
      <c r="E36" s="250"/>
      <c r="F36" s="250"/>
      <c r="G36" s="250"/>
      <c r="H36" s="250"/>
      <c r="I36" s="250"/>
      <c r="J36" s="250"/>
      <c r="K36" s="250"/>
      <c r="L36" s="250"/>
      <c r="M36" s="250"/>
      <c r="N36" s="250"/>
      <c r="O36" s="250"/>
      <c r="P36" s="250"/>
      <c r="Q36" s="250"/>
      <c r="R36" s="250"/>
      <c r="S36" s="250"/>
      <c r="T36" s="250"/>
      <c r="U36" s="250"/>
      <c r="V36" s="251"/>
      <c r="W36" s="13"/>
      <c r="X36" s="13"/>
      <c r="Y36" s="13"/>
    </row>
    <row r="37" spans="1:25" ht="19.5" customHeight="1">
      <c r="A37" s="13"/>
      <c r="B37" s="243" t="s">
        <v>43</v>
      </c>
      <c r="C37" s="243"/>
      <c r="D37" s="243"/>
      <c r="E37" s="243"/>
      <c r="F37" s="243"/>
      <c r="G37" s="243"/>
      <c r="H37" s="243"/>
      <c r="I37" s="243"/>
      <c r="J37" s="243"/>
      <c r="K37" s="242"/>
      <c r="L37" s="242"/>
      <c r="M37" s="242"/>
      <c r="N37" s="242"/>
      <c r="O37" s="242"/>
      <c r="P37" s="242"/>
      <c r="Q37" s="13"/>
      <c r="R37" s="13"/>
      <c r="S37" s="13"/>
      <c r="T37" s="13"/>
      <c r="U37" s="13"/>
      <c r="V37" s="13"/>
      <c r="W37" s="13"/>
      <c r="X37" s="13"/>
      <c r="Y37" s="13"/>
    </row>
    <row r="38" spans="1:25" ht="51.75" customHeight="1">
      <c r="A38" s="13"/>
      <c r="B38" s="174" t="s">
        <v>264</v>
      </c>
      <c r="C38" s="174"/>
      <c r="D38" s="174"/>
      <c r="E38" s="174"/>
      <c r="F38" s="174"/>
      <c r="G38" s="174"/>
      <c r="H38" s="174"/>
      <c r="I38" s="174"/>
      <c r="J38" s="174"/>
      <c r="K38" s="56" t="s">
        <v>231</v>
      </c>
      <c r="L38" s="55"/>
      <c r="M38" s="56" t="s">
        <v>241</v>
      </c>
      <c r="N38" s="55"/>
      <c r="O38" s="55"/>
      <c r="P38" s="55"/>
      <c r="Q38" s="13"/>
      <c r="R38" s="332">
        <f>'Форма 2020-2 П.7'!M66</f>
        <v>1452515</v>
      </c>
      <c r="S38" s="332">
        <f>R38</f>
        <v>1452515</v>
      </c>
      <c r="T38" s="13"/>
      <c r="U38" s="13"/>
      <c r="V38" s="13"/>
      <c r="W38" s="13"/>
      <c r="X38" s="13"/>
      <c r="Y38" s="13"/>
    </row>
    <row r="39" spans="1:25" ht="15.75">
      <c r="A39" s="13"/>
      <c r="B39" s="243" t="s">
        <v>46</v>
      </c>
      <c r="C39" s="243"/>
      <c r="D39" s="243"/>
      <c r="E39" s="243"/>
      <c r="F39" s="243"/>
      <c r="G39" s="243"/>
      <c r="H39" s="243"/>
      <c r="I39" s="243"/>
      <c r="J39" s="243"/>
      <c r="K39" s="56"/>
      <c r="L39" s="55"/>
      <c r="M39" s="56"/>
      <c r="N39" s="55"/>
      <c r="O39" s="55"/>
      <c r="P39" s="55"/>
      <c r="Q39" s="13"/>
      <c r="R39" s="13"/>
      <c r="S39" s="13"/>
      <c r="T39" s="13"/>
      <c r="U39" s="13"/>
      <c r="V39" s="13"/>
      <c r="W39" s="13"/>
      <c r="X39" s="13"/>
      <c r="Y39" s="13"/>
    </row>
    <row r="40" spans="1:25" ht="84" customHeight="1">
      <c r="A40" s="13"/>
      <c r="B40" s="229" t="s">
        <v>236</v>
      </c>
      <c r="C40" s="229"/>
      <c r="D40" s="229"/>
      <c r="E40" s="229"/>
      <c r="F40" s="229"/>
      <c r="G40" s="229"/>
      <c r="H40" s="229"/>
      <c r="I40" s="229"/>
      <c r="J40" s="229"/>
      <c r="K40" s="56" t="s">
        <v>237</v>
      </c>
      <c r="L40" s="55"/>
      <c r="M40" s="56" t="s">
        <v>240</v>
      </c>
      <c r="N40" s="55"/>
      <c r="O40" s="55"/>
      <c r="P40" s="55"/>
      <c r="Q40" s="13"/>
      <c r="R40" s="75">
        <f>R38/53575717.28*100</f>
        <v>2.711144290255221</v>
      </c>
      <c r="S40" s="75">
        <f>R40</f>
        <v>2.711144290255221</v>
      </c>
      <c r="T40" s="13"/>
      <c r="U40" s="75"/>
      <c r="V40" s="75"/>
      <c r="W40" s="13"/>
      <c r="X40" s="13"/>
      <c r="Y40" s="13"/>
    </row>
    <row r="41" spans="1:25" ht="22.5" customHeight="1">
      <c r="A41" s="13"/>
      <c r="B41" s="246" t="s">
        <v>257</v>
      </c>
      <c r="C41" s="247"/>
      <c r="D41" s="247"/>
      <c r="E41" s="247"/>
      <c r="F41" s="247"/>
      <c r="G41" s="247"/>
      <c r="H41" s="247"/>
      <c r="I41" s="247"/>
      <c r="J41" s="247"/>
      <c r="K41" s="247"/>
      <c r="L41" s="247"/>
      <c r="M41" s="247"/>
      <c r="N41" s="247"/>
      <c r="O41" s="247"/>
      <c r="P41" s="247"/>
      <c r="Q41" s="247"/>
      <c r="R41" s="247"/>
      <c r="S41" s="248"/>
      <c r="T41" s="13"/>
      <c r="U41" s="13"/>
      <c r="V41" s="13"/>
      <c r="W41" s="13"/>
      <c r="X41" s="13"/>
      <c r="Y41" s="13"/>
    </row>
    <row r="42" spans="1:25" ht="15.75">
      <c r="A42" s="13"/>
      <c r="B42" s="244" t="s">
        <v>43</v>
      </c>
      <c r="C42" s="244"/>
      <c r="D42" s="244"/>
      <c r="E42" s="244"/>
      <c r="F42" s="244"/>
      <c r="G42" s="244"/>
      <c r="H42" s="244"/>
      <c r="I42" s="244"/>
      <c r="J42" s="244"/>
      <c r="K42" s="242"/>
      <c r="L42" s="242"/>
      <c r="M42" s="242"/>
      <c r="N42" s="242"/>
      <c r="O42" s="242"/>
      <c r="P42" s="242"/>
      <c r="Q42" s="13"/>
      <c r="R42" s="13"/>
      <c r="S42" s="13"/>
      <c r="T42" s="13"/>
      <c r="U42" s="13"/>
      <c r="V42" s="13"/>
      <c r="W42" s="13"/>
      <c r="X42" s="13"/>
      <c r="Y42" s="13"/>
    </row>
    <row r="43" spans="1:25" ht="85.5" customHeight="1">
      <c r="A43" s="13"/>
      <c r="B43" s="231" t="s">
        <v>242</v>
      </c>
      <c r="C43" s="231"/>
      <c r="D43" s="231"/>
      <c r="E43" s="231"/>
      <c r="F43" s="231"/>
      <c r="G43" s="231"/>
      <c r="H43" s="231"/>
      <c r="I43" s="231"/>
      <c r="J43" s="231"/>
      <c r="K43" s="56" t="s">
        <v>231</v>
      </c>
      <c r="L43" s="55"/>
      <c r="M43" s="56" t="s">
        <v>243</v>
      </c>
      <c r="N43" s="55"/>
      <c r="O43" s="55"/>
      <c r="P43" s="55"/>
      <c r="Q43" s="13"/>
      <c r="R43" s="47">
        <f>'Форма 2020-2 П.7'!M68</f>
        <v>621200</v>
      </c>
      <c r="S43" s="47">
        <f>R43</f>
        <v>621200</v>
      </c>
      <c r="T43" s="13"/>
      <c r="U43" s="13"/>
      <c r="V43" s="13"/>
      <c r="W43" s="13"/>
      <c r="X43" s="13"/>
      <c r="Y43" s="13"/>
    </row>
    <row r="44" spans="1:25" ht="18" customHeight="1">
      <c r="A44" s="13"/>
      <c r="B44" s="72" t="s">
        <v>46</v>
      </c>
      <c r="C44" s="72"/>
      <c r="D44" s="72"/>
      <c r="E44" s="72"/>
      <c r="F44" s="72"/>
      <c r="G44" s="72"/>
      <c r="H44" s="72"/>
      <c r="I44" s="72"/>
      <c r="J44" s="72"/>
      <c r="K44" s="56"/>
      <c r="L44" s="55"/>
      <c r="M44" s="55"/>
      <c r="N44" s="55"/>
      <c r="O44" s="55"/>
      <c r="P44" s="55"/>
      <c r="Q44" s="13"/>
      <c r="R44" s="13"/>
      <c r="S44" s="13"/>
      <c r="T44" s="13"/>
      <c r="U44" s="13"/>
      <c r="V44" s="13"/>
      <c r="W44" s="13"/>
      <c r="X44" s="13"/>
      <c r="Y44" s="13"/>
    </row>
    <row r="45" spans="1:25" ht="87" customHeight="1">
      <c r="A45" s="13"/>
      <c r="B45" s="160" t="s">
        <v>244</v>
      </c>
      <c r="C45" s="160"/>
      <c r="D45" s="160"/>
      <c r="E45" s="160"/>
      <c r="F45" s="160"/>
      <c r="G45" s="160"/>
      <c r="H45" s="160"/>
      <c r="I45" s="160"/>
      <c r="J45" s="160"/>
      <c r="K45" s="56" t="s">
        <v>245</v>
      </c>
      <c r="L45" s="55"/>
      <c r="M45" s="56" t="s">
        <v>240</v>
      </c>
      <c r="N45" s="55"/>
      <c r="O45" s="55"/>
      <c r="P45" s="55"/>
      <c r="Q45" s="13"/>
      <c r="R45" s="75">
        <f>R43/130803.05</f>
        <v>4.749124733712249</v>
      </c>
      <c r="S45" s="75">
        <f>R45</f>
        <v>4.749124733712249</v>
      </c>
      <c r="T45" s="13"/>
      <c r="U45" s="75"/>
      <c r="V45" s="75"/>
      <c r="W45" s="13"/>
      <c r="X45" s="13"/>
      <c r="Y45" s="13"/>
    </row>
    <row r="46" spans="1:25" ht="20.25" customHeight="1">
      <c r="A46" s="13"/>
      <c r="B46" s="239" t="s">
        <v>258</v>
      </c>
      <c r="C46" s="240"/>
      <c r="D46" s="240"/>
      <c r="E46" s="240"/>
      <c r="F46" s="240"/>
      <c r="G46" s="240"/>
      <c r="H46" s="240"/>
      <c r="I46" s="240"/>
      <c r="J46" s="240"/>
      <c r="K46" s="240"/>
      <c r="L46" s="240"/>
      <c r="M46" s="240"/>
      <c r="N46" s="240"/>
      <c r="O46" s="240"/>
      <c r="P46" s="240"/>
      <c r="Q46" s="240"/>
      <c r="R46" s="240"/>
      <c r="S46" s="240"/>
      <c r="T46" s="240"/>
      <c r="U46" s="240"/>
      <c r="V46" s="241"/>
      <c r="W46" s="13"/>
      <c r="X46" s="13"/>
      <c r="Y46" s="13"/>
    </row>
    <row r="47" spans="1:25" ht="18" customHeight="1">
      <c r="A47" s="13"/>
      <c r="B47" s="244" t="s">
        <v>43</v>
      </c>
      <c r="C47" s="244"/>
      <c r="D47" s="244"/>
      <c r="E47" s="244"/>
      <c r="F47" s="244"/>
      <c r="G47" s="244"/>
      <c r="H47" s="244"/>
      <c r="I47" s="244"/>
      <c r="J47" s="244"/>
      <c r="K47" s="242"/>
      <c r="L47" s="242"/>
      <c r="M47" s="242"/>
      <c r="N47" s="242"/>
      <c r="O47" s="242"/>
      <c r="P47" s="242"/>
      <c r="Q47" s="13"/>
      <c r="R47" s="13"/>
      <c r="S47" s="13"/>
      <c r="T47" s="13"/>
      <c r="U47" s="13"/>
      <c r="V47" s="13"/>
      <c r="W47" s="13"/>
      <c r="X47" s="13"/>
      <c r="Y47" s="13"/>
    </row>
    <row r="48" spans="1:25" ht="74.25" customHeight="1">
      <c r="A48" s="13"/>
      <c r="B48" s="71" t="s">
        <v>366</v>
      </c>
      <c r="C48" s="71"/>
      <c r="D48" s="71"/>
      <c r="E48" s="71"/>
      <c r="F48" s="71"/>
      <c r="G48" s="71"/>
      <c r="H48" s="71"/>
      <c r="I48" s="71"/>
      <c r="J48" s="71"/>
      <c r="K48" s="56" t="s">
        <v>231</v>
      </c>
      <c r="L48" s="55"/>
      <c r="M48" s="56" t="s">
        <v>265</v>
      </c>
      <c r="N48" s="55"/>
      <c r="O48" s="55"/>
      <c r="P48" s="55"/>
      <c r="Q48" s="13"/>
      <c r="R48" s="332">
        <v>161621.7</v>
      </c>
      <c r="S48" s="332">
        <f>R48</f>
        <v>161621.7</v>
      </c>
      <c r="T48" s="332"/>
      <c r="U48" s="332"/>
      <c r="V48" s="332"/>
      <c r="W48" s="13"/>
      <c r="X48" s="13"/>
      <c r="Y48" s="13"/>
    </row>
    <row r="49" spans="1:25" ht="69.75" customHeight="1">
      <c r="A49" s="13"/>
      <c r="B49" s="231" t="s">
        <v>310</v>
      </c>
      <c r="C49" s="231"/>
      <c r="D49" s="231"/>
      <c r="E49" s="231"/>
      <c r="F49" s="231"/>
      <c r="G49" s="231"/>
      <c r="H49" s="231"/>
      <c r="I49" s="231"/>
      <c r="J49" s="231"/>
      <c r="K49" s="56" t="s">
        <v>231</v>
      </c>
      <c r="L49" s="55"/>
      <c r="M49" s="56" t="s">
        <v>246</v>
      </c>
      <c r="N49" s="55"/>
      <c r="O49" s="55"/>
      <c r="P49" s="55"/>
      <c r="Q49" s="13"/>
      <c r="R49" s="332"/>
      <c r="S49" s="332"/>
      <c r="T49" s="332"/>
      <c r="U49" s="332">
        <v>1500000</v>
      </c>
      <c r="V49" s="332">
        <f>U49</f>
        <v>1500000</v>
      </c>
      <c r="W49" s="13"/>
      <c r="X49" s="47"/>
      <c r="Y49" s="47"/>
    </row>
    <row r="50" spans="1:25" ht="16.5" customHeight="1">
      <c r="A50" s="13"/>
      <c r="B50" s="72" t="s">
        <v>46</v>
      </c>
      <c r="C50" s="72"/>
      <c r="D50" s="72"/>
      <c r="E50" s="72"/>
      <c r="F50" s="72"/>
      <c r="G50" s="72"/>
      <c r="H50" s="72"/>
      <c r="I50" s="72"/>
      <c r="J50" s="72"/>
      <c r="K50" s="56"/>
      <c r="L50" s="55"/>
      <c r="M50" s="56"/>
      <c r="N50" s="55"/>
      <c r="O50" s="55"/>
      <c r="P50" s="55"/>
      <c r="Q50" s="13"/>
      <c r="R50" s="13"/>
      <c r="S50" s="13"/>
      <c r="T50" s="13"/>
      <c r="U50" s="13"/>
      <c r="V50" s="13"/>
      <c r="W50" s="13"/>
      <c r="X50" s="13"/>
      <c r="Y50" s="13"/>
    </row>
    <row r="51" spans="1:25" ht="85.5" customHeight="1">
      <c r="A51" s="13"/>
      <c r="B51" s="160" t="s">
        <v>244</v>
      </c>
      <c r="C51" s="160"/>
      <c r="D51" s="160"/>
      <c r="E51" s="160"/>
      <c r="F51" s="160"/>
      <c r="G51" s="160"/>
      <c r="H51" s="160"/>
      <c r="I51" s="160"/>
      <c r="J51" s="160"/>
      <c r="K51" s="56" t="s">
        <v>237</v>
      </c>
      <c r="L51" s="55"/>
      <c r="M51" s="56" t="s">
        <v>240</v>
      </c>
      <c r="N51" s="55"/>
      <c r="O51" s="55"/>
      <c r="P51" s="55"/>
      <c r="Q51" s="13"/>
      <c r="R51" s="75">
        <f>R48/4926291.46*100</f>
        <v>3.2807985745934736</v>
      </c>
      <c r="S51" s="75">
        <f>R51</f>
        <v>3.2807985745934736</v>
      </c>
      <c r="T51" s="13"/>
      <c r="U51" s="75">
        <f>U49/4926291.46*100</f>
        <v>30.448868325789235</v>
      </c>
      <c r="V51" s="75">
        <f>U51</f>
        <v>30.448868325789235</v>
      </c>
      <c r="W51" s="13"/>
      <c r="X51" s="75"/>
      <c r="Y51" s="75"/>
    </row>
    <row r="52" spans="1:25" ht="21" customHeight="1">
      <c r="A52" s="13"/>
      <c r="B52" s="239" t="s">
        <v>147</v>
      </c>
      <c r="C52" s="240"/>
      <c r="D52" s="240"/>
      <c r="E52" s="240"/>
      <c r="F52" s="240"/>
      <c r="G52" s="240"/>
      <c r="H52" s="240"/>
      <c r="I52" s="240"/>
      <c r="J52" s="240"/>
      <c r="K52" s="240"/>
      <c r="L52" s="240"/>
      <c r="M52" s="240"/>
      <c r="N52" s="240"/>
      <c r="O52" s="240"/>
      <c r="P52" s="240"/>
      <c r="Q52" s="240"/>
      <c r="R52" s="240"/>
      <c r="S52" s="240"/>
      <c r="T52" s="240"/>
      <c r="U52" s="240"/>
      <c r="V52" s="241"/>
      <c r="W52" s="13"/>
      <c r="X52" s="13"/>
      <c r="Y52" s="13"/>
    </row>
    <row r="53" spans="1:25" ht="18" customHeight="1">
      <c r="A53" s="13"/>
      <c r="B53" s="244" t="s">
        <v>43</v>
      </c>
      <c r="C53" s="244"/>
      <c r="D53" s="244"/>
      <c r="E53" s="244"/>
      <c r="F53" s="244"/>
      <c r="G53" s="244"/>
      <c r="H53" s="244"/>
      <c r="I53" s="244"/>
      <c r="J53" s="244"/>
      <c r="K53" s="242"/>
      <c r="L53" s="242"/>
      <c r="M53" s="242"/>
      <c r="N53" s="242"/>
      <c r="O53" s="242"/>
      <c r="P53" s="242"/>
      <c r="Q53" s="13"/>
      <c r="R53" s="13"/>
      <c r="S53" s="13"/>
      <c r="T53" s="13"/>
      <c r="U53" s="13"/>
      <c r="V53" s="13"/>
      <c r="W53" s="13"/>
      <c r="X53" s="13"/>
      <c r="Y53" s="13"/>
    </row>
    <row r="54" spans="1:25" ht="120" customHeight="1">
      <c r="A54" s="13"/>
      <c r="B54" s="231" t="s">
        <v>247</v>
      </c>
      <c r="C54" s="231"/>
      <c r="D54" s="231"/>
      <c r="E54" s="231"/>
      <c r="F54" s="231"/>
      <c r="G54" s="231"/>
      <c r="H54" s="231"/>
      <c r="I54" s="231"/>
      <c r="J54" s="231"/>
      <c r="K54" s="56" t="s">
        <v>231</v>
      </c>
      <c r="L54" s="56"/>
      <c r="M54" s="56" t="s">
        <v>248</v>
      </c>
      <c r="N54" s="56"/>
      <c r="O54" s="56"/>
      <c r="P54" s="56"/>
      <c r="Q54" s="13"/>
      <c r="R54" s="332">
        <f>'Форма 2020-2 П.7'!M74</f>
        <v>138296</v>
      </c>
      <c r="S54" s="332">
        <f>R54</f>
        <v>138296</v>
      </c>
      <c r="T54" s="13"/>
      <c r="U54" s="13"/>
      <c r="V54" s="13"/>
      <c r="W54" s="13"/>
      <c r="X54" s="13"/>
      <c r="Y54" s="13"/>
    </row>
    <row r="55" spans="1:25" ht="21.75" customHeight="1">
      <c r="A55" s="13"/>
      <c r="B55" s="243" t="s">
        <v>44</v>
      </c>
      <c r="C55" s="243"/>
      <c r="D55" s="243"/>
      <c r="E55" s="243"/>
      <c r="F55" s="243"/>
      <c r="G55" s="243"/>
      <c r="H55" s="243"/>
      <c r="I55" s="243"/>
      <c r="J55" s="243"/>
      <c r="K55" s="56"/>
      <c r="L55" s="56"/>
      <c r="M55" s="56"/>
      <c r="N55" s="56"/>
      <c r="O55" s="56"/>
      <c r="P55" s="56"/>
      <c r="Q55" s="13"/>
      <c r="R55" s="13"/>
      <c r="S55" s="13"/>
      <c r="T55" s="13"/>
      <c r="U55" s="13"/>
      <c r="V55" s="13"/>
      <c r="W55" s="13"/>
      <c r="X55" s="13"/>
      <c r="Y55" s="13"/>
    </row>
    <row r="56" spans="1:25" ht="51" customHeight="1">
      <c r="A56" s="13"/>
      <c r="B56" s="245" t="s">
        <v>249</v>
      </c>
      <c r="C56" s="245"/>
      <c r="D56" s="245"/>
      <c r="E56" s="245"/>
      <c r="F56" s="245"/>
      <c r="G56" s="245"/>
      <c r="H56" s="245"/>
      <c r="I56" s="245"/>
      <c r="J56" s="245"/>
      <c r="K56" s="56" t="s">
        <v>233</v>
      </c>
      <c r="L56" s="56"/>
      <c r="M56" s="56" t="s">
        <v>248</v>
      </c>
      <c r="N56" s="56"/>
      <c r="O56" s="56"/>
      <c r="P56" s="56"/>
      <c r="Q56" s="13"/>
      <c r="R56" s="13">
        <v>4</v>
      </c>
      <c r="S56" s="13">
        <f>R56</f>
        <v>4</v>
      </c>
      <c r="T56" s="13"/>
      <c r="U56" s="13"/>
      <c r="V56" s="13"/>
      <c r="W56" s="13"/>
      <c r="X56" s="13"/>
      <c r="Y56" s="13"/>
    </row>
    <row r="57" spans="1:25" ht="38.25" customHeight="1">
      <c r="A57" s="13"/>
      <c r="B57" s="245" t="s">
        <v>250</v>
      </c>
      <c r="C57" s="245"/>
      <c r="D57" s="245"/>
      <c r="E57" s="245"/>
      <c r="F57" s="245"/>
      <c r="G57" s="245"/>
      <c r="H57" s="245"/>
      <c r="I57" s="245"/>
      <c r="J57" s="245"/>
      <c r="K57" s="56" t="s">
        <v>233</v>
      </c>
      <c r="L57" s="56"/>
      <c r="M57" s="56" t="s">
        <v>251</v>
      </c>
      <c r="N57" s="56"/>
      <c r="O57" s="56"/>
      <c r="P57" s="56"/>
      <c r="Q57" s="13"/>
      <c r="R57" s="13">
        <v>3</v>
      </c>
      <c r="S57" s="13">
        <f>R57</f>
        <v>3</v>
      </c>
      <c r="T57" s="13"/>
      <c r="U57" s="13"/>
      <c r="V57" s="13"/>
      <c r="W57" s="13"/>
      <c r="X57" s="13"/>
      <c r="Y57" s="13"/>
    </row>
    <row r="58" spans="1:25" ht="15.75">
      <c r="A58" s="13"/>
      <c r="B58" s="243" t="s">
        <v>45</v>
      </c>
      <c r="C58" s="243"/>
      <c r="D58" s="243"/>
      <c r="E58" s="243"/>
      <c r="F58" s="243"/>
      <c r="G58" s="243"/>
      <c r="H58" s="243"/>
      <c r="I58" s="243"/>
      <c r="J58" s="243"/>
      <c r="K58" s="56"/>
      <c r="L58" s="56"/>
      <c r="M58" s="56"/>
      <c r="N58" s="56"/>
      <c r="O58" s="56"/>
      <c r="P58" s="56"/>
      <c r="Q58" s="13"/>
      <c r="R58" s="13"/>
      <c r="S58" s="13"/>
      <c r="T58" s="13"/>
      <c r="U58" s="13"/>
      <c r="V58" s="13"/>
      <c r="W58" s="13"/>
      <c r="X58" s="13"/>
      <c r="Y58" s="13"/>
    </row>
    <row r="59" spans="1:25" ht="32.25" customHeight="1">
      <c r="A59" s="13"/>
      <c r="B59" s="245" t="s">
        <v>252</v>
      </c>
      <c r="C59" s="245"/>
      <c r="D59" s="245"/>
      <c r="E59" s="245"/>
      <c r="F59" s="245"/>
      <c r="G59" s="245"/>
      <c r="H59" s="245"/>
      <c r="I59" s="245"/>
      <c r="J59" s="245"/>
      <c r="K59" s="56" t="s">
        <v>231</v>
      </c>
      <c r="L59" s="56"/>
      <c r="M59" s="56" t="s">
        <v>240</v>
      </c>
      <c r="N59" s="56"/>
      <c r="O59" s="56"/>
      <c r="P59" s="56"/>
      <c r="Q59" s="13"/>
      <c r="R59" s="75">
        <f>71996.02/R56</f>
        <v>17999.005</v>
      </c>
      <c r="S59" s="75">
        <f>R59</f>
        <v>17999.005</v>
      </c>
      <c r="T59" s="13"/>
      <c r="U59" s="13"/>
      <c r="V59" s="13"/>
      <c r="W59" s="13"/>
      <c r="X59" s="13"/>
      <c r="Y59" s="13"/>
    </row>
    <row r="60" spans="1:25" ht="31.5" customHeight="1">
      <c r="A60" s="13"/>
      <c r="B60" s="245" t="s">
        <v>253</v>
      </c>
      <c r="C60" s="245"/>
      <c r="D60" s="245"/>
      <c r="E60" s="245"/>
      <c r="F60" s="245"/>
      <c r="G60" s="245"/>
      <c r="H60" s="245"/>
      <c r="I60" s="245"/>
      <c r="J60" s="245"/>
      <c r="K60" s="56" t="s">
        <v>231</v>
      </c>
      <c r="L60" s="56"/>
      <c r="M60" s="56" t="s">
        <v>240</v>
      </c>
      <c r="N60" s="56"/>
      <c r="O60" s="56"/>
      <c r="P60" s="56"/>
      <c r="Q60" s="13"/>
      <c r="R60" s="75">
        <f>66299.98/R57</f>
        <v>22099.993333333332</v>
      </c>
      <c r="S60" s="75">
        <f>R60</f>
        <v>22099.993333333332</v>
      </c>
      <c r="T60" s="13"/>
      <c r="U60" s="13"/>
      <c r="V60" s="13"/>
      <c r="W60" s="13"/>
      <c r="X60" s="13"/>
      <c r="Y60" s="13"/>
    </row>
    <row r="61" spans="1:25" ht="17.25" customHeight="1">
      <c r="A61" s="13"/>
      <c r="B61" s="244" t="s">
        <v>46</v>
      </c>
      <c r="C61" s="244"/>
      <c r="D61" s="244"/>
      <c r="E61" s="244"/>
      <c r="F61" s="244"/>
      <c r="G61" s="244"/>
      <c r="H61" s="244"/>
      <c r="I61" s="244"/>
      <c r="J61" s="244"/>
      <c r="K61" s="56"/>
      <c r="L61" s="56"/>
      <c r="M61" s="56"/>
      <c r="N61" s="56"/>
      <c r="O61" s="56"/>
      <c r="P61" s="56"/>
      <c r="Q61" s="13"/>
      <c r="R61" s="13"/>
      <c r="S61" s="13"/>
      <c r="T61" s="13"/>
      <c r="U61" s="13"/>
      <c r="V61" s="13"/>
      <c r="W61" s="13"/>
      <c r="X61" s="13"/>
      <c r="Y61" s="13"/>
    </row>
    <row r="62" spans="1:25" ht="101.25" customHeight="1">
      <c r="A62" s="13"/>
      <c r="B62" s="160" t="s">
        <v>244</v>
      </c>
      <c r="C62" s="160"/>
      <c r="D62" s="160"/>
      <c r="E62" s="160"/>
      <c r="F62" s="160"/>
      <c r="G62" s="160"/>
      <c r="H62" s="160"/>
      <c r="I62" s="160"/>
      <c r="J62" s="160"/>
      <c r="K62" s="56" t="s">
        <v>237</v>
      </c>
      <c r="L62" s="56"/>
      <c r="M62" s="56" t="s">
        <v>240</v>
      </c>
      <c r="N62" s="56"/>
      <c r="O62" s="56"/>
      <c r="P62" s="56"/>
      <c r="Q62" s="13"/>
      <c r="R62" s="75">
        <f>R54/7549211.54*100</f>
        <v>1.8319264106884465</v>
      </c>
      <c r="S62" s="75">
        <f>R62</f>
        <v>1.8319264106884465</v>
      </c>
      <c r="T62" s="13"/>
      <c r="U62" s="13"/>
      <c r="V62" s="13"/>
      <c r="W62" s="13"/>
      <c r="X62" s="13"/>
      <c r="Y62" s="13"/>
    </row>
    <row r="63" spans="1:25" ht="26.25" customHeight="1">
      <c r="A63" s="13"/>
      <c r="B63" s="239" t="s">
        <v>259</v>
      </c>
      <c r="C63" s="240"/>
      <c r="D63" s="240"/>
      <c r="E63" s="240"/>
      <c r="F63" s="240"/>
      <c r="G63" s="240"/>
      <c r="H63" s="240"/>
      <c r="I63" s="240"/>
      <c r="J63" s="240"/>
      <c r="K63" s="240"/>
      <c r="L63" s="240"/>
      <c r="M63" s="240"/>
      <c r="N63" s="240"/>
      <c r="O63" s="240"/>
      <c r="P63" s="240"/>
      <c r="Q63" s="240"/>
      <c r="R63" s="240"/>
      <c r="S63" s="240"/>
      <c r="T63" s="240"/>
      <c r="U63" s="240"/>
      <c r="V63" s="241"/>
      <c r="W63" s="13"/>
      <c r="X63" s="13"/>
      <c r="Y63" s="13"/>
    </row>
    <row r="64" spans="1:25" ht="21" customHeight="1">
      <c r="A64" s="13"/>
      <c r="B64" s="244" t="s">
        <v>43</v>
      </c>
      <c r="C64" s="244"/>
      <c r="D64" s="244"/>
      <c r="E64" s="244"/>
      <c r="F64" s="244"/>
      <c r="G64" s="244"/>
      <c r="H64" s="244"/>
      <c r="I64" s="244"/>
      <c r="J64" s="244"/>
      <c r="K64" s="242"/>
      <c r="L64" s="242"/>
      <c r="M64" s="242"/>
      <c r="N64" s="242"/>
      <c r="O64" s="242"/>
      <c r="P64" s="242"/>
      <c r="Q64" s="13"/>
      <c r="R64" s="13"/>
      <c r="S64" s="13"/>
      <c r="T64" s="13"/>
      <c r="U64" s="13"/>
      <c r="V64" s="13"/>
      <c r="W64" s="13"/>
      <c r="X64" s="13"/>
      <c r="Y64" s="13"/>
    </row>
    <row r="65" spans="1:25" ht="48.75" customHeight="1">
      <c r="A65" s="13"/>
      <c r="B65" s="231" t="s">
        <v>254</v>
      </c>
      <c r="C65" s="231"/>
      <c r="D65" s="231"/>
      <c r="E65" s="231"/>
      <c r="F65" s="231"/>
      <c r="G65" s="231"/>
      <c r="H65" s="231"/>
      <c r="I65" s="231"/>
      <c r="J65" s="231"/>
      <c r="K65" s="242" t="s">
        <v>231</v>
      </c>
      <c r="L65" s="242"/>
      <c r="M65" s="56" t="s">
        <v>241</v>
      </c>
      <c r="N65" s="56"/>
      <c r="O65" s="56"/>
      <c r="P65" s="56"/>
      <c r="Q65" s="13"/>
      <c r="R65" s="332">
        <f>'Форма 2020-2 П.7'!M77</f>
        <v>7198396.16</v>
      </c>
      <c r="S65" s="332">
        <f>R65</f>
        <v>7198396.16</v>
      </c>
      <c r="T65" s="13"/>
      <c r="U65" s="13"/>
      <c r="V65" s="13"/>
      <c r="W65" s="13"/>
      <c r="X65" s="13"/>
      <c r="Y65" s="13"/>
    </row>
    <row r="66" spans="1:25" ht="15.75">
      <c r="A66" s="13"/>
      <c r="B66" s="72" t="s">
        <v>46</v>
      </c>
      <c r="C66" s="72"/>
      <c r="D66" s="72"/>
      <c r="E66" s="72"/>
      <c r="F66" s="72"/>
      <c r="G66" s="72"/>
      <c r="H66" s="72"/>
      <c r="I66" s="72"/>
      <c r="J66" s="72"/>
      <c r="K66" s="242"/>
      <c r="L66" s="242"/>
      <c r="M66" s="56"/>
      <c r="N66" s="56"/>
      <c r="O66" s="56"/>
      <c r="P66" s="56"/>
      <c r="Q66" s="13"/>
      <c r="R66" s="13"/>
      <c r="S66" s="13"/>
      <c r="T66" s="13"/>
      <c r="U66" s="13"/>
      <c r="V66" s="13"/>
      <c r="W66" s="13"/>
      <c r="X66" s="13"/>
      <c r="Y66" s="13"/>
    </row>
    <row r="67" spans="1:25" ht="97.5" customHeight="1">
      <c r="A67" s="13"/>
      <c r="B67" s="160" t="s">
        <v>244</v>
      </c>
      <c r="C67" s="160"/>
      <c r="D67" s="160"/>
      <c r="E67" s="160"/>
      <c r="F67" s="160"/>
      <c r="G67" s="160"/>
      <c r="H67" s="160"/>
      <c r="I67" s="160"/>
      <c r="J67" s="160"/>
      <c r="K67" s="242" t="s">
        <v>237</v>
      </c>
      <c r="L67" s="242"/>
      <c r="M67" s="56" t="s">
        <v>240</v>
      </c>
      <c r="N67" s="56"/>
      <c r="O67" s="56"/>
      <c r="P67" s="56"/>
      <c r="Q67" s="13"/>
      <c r="R67" s="75">
        <f>R65/143805000*100</f>
        <v>5.005664726539411</v>
      </c>
      <c r="S67" s="84">
        <f>R67</f>
        <v>5.005664726539411</v>
      </c>
      <c r="T67" s="13"/>
      <c r="U67" s="13"/>
      <c r="V67" s="13"/>
      <c r="W67" s="13"/>
      <c r="X67" s="13"/>
      <c r="Y67" s="13"/>
    </row>
    <row r="68" spans="1:25" ht="24.75" customHeight="1">
      <c r="A68" s="13"/>
      <c r="B68" s="239" t="s">
        <v>260</v>
      </c>
      <c r="C68" s="240"/>
      <c r="D68" s="240"/>
      <c r="E68" s="240"/>
      <c r="F68" s="240"/>
      <c r="G68" s="240"/>
      <c r="H68" s="240"/>
      <c r="I68" s="240"/>
      <c r="J68" s="240"/>
      <c r="K68" s="240"/>
      <c r="L68" s="240"/>
      <c r="M68" s="240"/>
      <c r="N68" s="240"/>
      <c r="O68" s="240"/>
      <c r="P68" s="240"/>
      <c r="Q68" s="240"/>
      <c r="R68" s="240"/>
      <c r="S68" s="240"/>
      <c r="T68" s="240"/>
      <c r="U68" s="240"/>
      <c r="V68" s="241"/>
      <c r="W68" s="13"/>
      <c r="X68" s="13"/>
      <c r="Y68" s="13"/>
    </row>
    <row r="69" spans="1:25" ht="15.75">
      <c r="A69" s="13"/>
      <c r="B69" s="244" t="s">
        <v>43</v>
      </c>
      <c r="C69" s="244"/>
      <c r="D69" s="244"/>
      <c r="E69" s="244"/>
      <c r="F69" s="244"/>
      <c r="G69" s="244"/>
      <c r="H69" s="244"/>
      <c r="I69" s="244"/>
      <c r="J69" s="244"/>
      <c r="K69" s="242"/>
      <c r="L69" s="242"/>
      <c r="M69" s="242"/>
      <c r="N69" s="242"/>
      <c r="O69" s="242"/>
      <c r="P69" s="242"/>
      <c r="Q69" s="13"/>
      <c r="R69" s="16"/>
      <c r="S69" s="13"/>
      <c r="T69" s="13"/>
      <c r="U69" s="13"/>
      <c r="V69" s="13"/>
      <c r="W69" s="13"/>
      <c r="X69" s="13"/>
      <c r="Y69" s="13"/>
    </row>
    <row r="70" spans="1:25" ht="103.5" customHeight="1">
      <c r="A70" s="13"/>
      <c r="B70" s="231" t="s">
        <v>389</v>
      </c>
      <c r="C70" s="231"/>
      <c r="D70" s="231"/>
      <c r="E70" s="231"/>
      <c r="F70" s="231"/>
      <c r="G70" s="231"/>
      <c r="H70" s="231"/>
      <c r="I70" s="231"/>
      <c r="J70" s="231"/>
      <c r="K70" s="74" t="s">
        <v>231</v>
      </c>
      <c r="L70" s="73"/>
      <c r="M70" s="56" t="s">
        <v>255</v>
      </c>
      <c r="N70" s="56"/>
      <c r="O70" s="56"/>
      <c r="P70" s="56"/>
      <c r="Q70" s="13"/>
      <c r="R70" s="332">
        <f>'Форма 2020-2 П.7'!M80</f>
        <v>2000000</v>
      </c>
      <c r="S70" s="332">
        <f>R70</f>
        <v>2000000</v>
      </c>
      <c r="T70" s="13"/>
      <c r="U70" s="332">
        <f>'Форма 2020-2 П.7'!Q82</f>
        <v>205462</v>
      </c>
      <c r="V70" s="332">
        <f>U70</f>
        <v>205462</v>
      </c>
      <c r="W70" s="13"/>
      <c r="X70" s="13"/>
      <c r="Y70" s="13"/>
    </row>
    <row r="71" spans="1:25" ht="18.75" customHeight="1">
      <c r="A71" s="13"/>
      <c r="B71" s="72" t="s">
        <v>46</v>
      </c>
      <c r="C71" s="72"/>
      <c r="D71" s="72"/>
      <c r="E71" s="72"/>
      <c r="F71" s="72"/>
      <c r="G71" s="72"/>
      <c r="H71" s="72"/>
      <c r="I71" s="72"/>
      <c r="J71" s="72"/>
      <c r="K71" s="74"/>
      <c r="L71" s="73"/>
      <c r="M71" s="56"/>
      <c r="N71" s="56"/>
      <c r="O71" s="56"/>
      <c r="P71" s="56"/>
      <c r="Q71" s="13"/>
      <c r="R71" s="13"/>
      <c r="S71" s="13"/>
      <c r="T71" s="13"/>
      <c r="U71" s="13"/>
      <c r="V71" s="13"/>
      <c r="W71" s="13"/>
      <c r="X71" s="13"/>
      <c r="Y71" s="13"/>
    </row>
    <row r="72" spans="1:25" ht="98.25" customHeight="1">
      <c r="A72" s="13"/>
      <c r="B72" s="160" t="s">
        <v>244</v>
      </c>
      <c r="C72" s="160"/>
      <c r="D72" s="160"/>
      <c r="E72" s="160"/>
      <c r="F72" s="160"/>
      <c r="G72" s="160"/>
      <c r="H72" s="160"/>
      <c r="I72" s="160"/>
      <c r="J72" s="160"/>
      <c r="K72" s="74" t="s">
        <v>237</v>
      </c>
      <c r="L72" s="73"/>
      <c r="M72" s="56" t="s">
        <v>240</v>
      </c>
      <c r="N72" s="56"/>
      <c r="O72" s="56"/>
      <c r="P72" s="56"/>
      <c r="Q72" s="13"/>
      <c r="R72" s="75">
        <f>R70/34524846.94*100</f>
        <v>5.792929374823175</v>
      </c>
      <c r="S72" s="75">
        <f>R72</f>
        <v>5.792929374823175</v>
      </c>
      <c r="T72" s="13"/>
      <c r="U72" s="75">
        <f>U70/36452462.76*100</f>
        <v>0.5636436730015879</v>
      </c>
      <c r="V72" s="75">
        <f>U72</f>
        <v>0.5636436730015879</v>
      </c>
      <c r="W72" s="13"/>
      <c r="X72" s="13"/>
      <c r="Y72" s="13"/>
    </row>
    <row r="73" spans="1:25" ht="22.5" customHeight="1">
      <c r="A73" s="13"/>
      <c r="B73" s="239" t="s">
        <v>261</v>
      </c>
      <c r="C73" s="240"/>
      <c r="D73" s="240"/>
      <c r="E73" s="240"/>
      <c r="F73" s="240"/>
      <c r="G73" s="240"/>
      <c r="H73" s="240"/>
      <c r="I73" s="240"/>
      <c r="J73" s="240"/>
      <c r="K73" s="240"/>
      <c r="L73" s="240"/>
      <c r="M73" s="240"/>
      <c r="N73" s="240"/>
      <c r="O73" s="240"/>
      <c r="P73" s="240"/>
      <c r="Q73" s="240"/>
      <c r="R73" s="240"/>
      <c r="S73" s="240"/>
      <c r="T73" s="240"/>
      <c r="U73" s="240"/>
      <c r="V73" s="240"/>
      <c r="W73" s="240"/>
      <c r="X73" s="240"/>
      <c r="Y73" s="241"/>
    </row>
    <row r="74" spans="1:25" ht="18.75" customHeight="1">
      <c r="A74" s="13"/>
      <c r="B74" s="244" t="s">
        <v>43</v>
      </c>
      <c r="C74" s="244"/>
      <c r="D74" s="244"/>
      <c r="E74" s="244"/>
      <c r="F74" s="244"/>
      <c r="G74" s="244"/>
      <c r="H74" s="244"/>
      <c r="I74" s="244"/>
      <c r="J74" s="244"/>
      <c r="K74" s="242"/>
      <c r="L74" s="242"/>
      <c r="M74" s="242"/>
      <c r="N74" s="242"/>
      <c r="O74" s="242"/>
      <c r="P74" s="242"/>
      <c r="Q74" s="13"/>
      <c r="R74" s="13"/>
      <c r="S74" s="13"/>
      <c r="T74" s="13"/>
      <c r="U74" s="13"/>
      <c r="V74" s="13"/>
      <c r="W74" s="13"/>
      <c r="X74" s="13"/>
      <c r="Y74" s="13"/>
    </row>
    <row r="75" spans="1:25" ht="70.5" customHeight="1">
      <c r="A75" s="13"/>
      <c r="B75" s="231" t="s">
        <v>311</v>
      </c>
      <c r="C75" s="231"/>
      <c r="D75" s="231"/>
      <c r="E75" s="231"/>
      <c r="F75" s="231"/>
      <c r="G75" s="231"/>
      <c r="H75" s="231"/>
      <c r="I75" s="231"/>
      <c r="J75" s="231"/>
      <c r="K75" s="56" t="s">
        <v>231</v>
      </c>
      <c r="L75" s="56"/>
      <c r="M75" s="56" t="s">
        <v>246</v>
      </c>
      <c r="N75" s="55"/>
      <c r="O75" s="55"/>
      <c r="P75" s="55"/>
      <c r="Q75" s="13"/>
      <c r="R75" s="16"/>
      <c r="S75" s="13"/>
      <c r="T75" s="13"/>
      <c r="U75" s="332">
        <f>'Форма 2020-2 П.7'!Q83</f>
        <v>2538418</v>
      </c>
      <c r="V75" s="332">
        <f>U75</f>
        <v>2538418</v>
      </c>
      <c r="W75" s="47"/>
      <c r="X75" s="47"/>
      <c r="Y75" s="99"/>
    </row>
    <row r="76" spans="1:25" ht="82.5" customHeight="1">
      <c r="A76" s="13"/>
      <c r="B76" s="231" t="s">
        <v>367</v>
      </c>
      <c r="C76" s="231"/>
      <c r="D76" s="231"/>
      <c r="E76" s="231"/>
      <c r="F76" s="231"/>
      <c r="G76" s="231"/>
      <c r="H76" s="231"/>
      <c r="I76" s="231"/>
      <c r="J76" s="231"/>
      <c r="K76" s="56" t="s">
        <v>231</v>
      </c>
      <c r="L76" s="56"/>
      <c r="M76" s="56" t="s">
        <v>246</v>
      </c>
      <c r="N76" s="55"/>
      <c r="O76" s="55"/>
      <c r="P76" s="55"/>
      <c r="Q76" s="13"/>
      <c r="R76" s="333">
        <f>'Форма 2020-2 П.7'!M83</f>
        <v>1158180.6</v>
      </c>
      <c r="S76" s="332">
        <f>R76</f>
        <v>1158180.6</v>
      </c>
      <c r="T76" s="13"/>
      <c r="U76" s="47"/>
      <c r="V76" s="47"/>
      <c r="W76" s="47"/>
      <c r="X76" s="47"/>
      <c r="Y76" s="47"/>
    </row>
    <row r="77" spans="1:25" ht="18" customHeight="1">
      <c r="A77" s="13"/>
      <c r="B77" s="72" t="s">
        <v>46</v>
      </c>
      <c r="C77" s="72"/>
      <c r="D77" s="72"/>
      <c r="E77" s="72"/>
      <c r="F77" s="72"/>
      <c r="G77" s="72"/>
      <c r="H77" s="72"/>
      <c r="I77" s="72"/>
      <c r="J77" s="72"/>
      <c r="K77" s="56"/>
      <c r="L77" s="56"/>
      <c r="M77" s="56"/>
      <c r="N77" s="55"/>
      <c r="O77" s="55"/>
      <c r="P77" s="55"/>
      <c r="Q77" s="13"/>
      <c r="R77" s="13"/>
      <c r="S77" s="13"/>
      <c r="T77" s="13"/>
      <c r="U77" s="13"/>
      <c r="V77" s="13"/>
      <c r="W77" s="13"/>
      <c r="X77" s="13"/>
      <c r="Y77" s="13"/>
    </row>
    <row r="78" spans="1:25" ht="99" customHeight="1">
      <c r="A78" s="13"/>
      <c r="B78" s="160" t="s">
        <v>244</v>
      </c>
      <c r="C78" s="160"/>
      <c r="D78" s="160"/>
      <c r="E78" s="160"/>
      <c r="F78" s="160"/>
      <c r="G78" s="160"/>
      <c r="H78" s="160"/>
      <c r="I78" s="160"/>
      <c r="J78" s="160"/>
      <c r="K78" s="56" t="s">
        <v>237</v>
      </c>
      <c r="L78" s="56"/>
      <c r="M78" s="56" t="s">
        <v>240</v>
      </c>
      <c r="N78" s="55"/>
      <c r="O78" s="55"/>
      <c r="P78" s="55"/>
      <c r="Q78" s="13"/>
      <c r="R78" s="75">
        <f>R76/34240045.59*100</f>
        <v>3.3825322952789914</v>
      </c>
      <c r="S78" s="75">
        <f>R78</f>
        <v>3.3825322952789914</v>
      </c>
      <c r="T78" s="13"/>
      <c r="U78" s="75">
        <f>U75/35872024*100</f>
        <v>7.076316630475047</v>
      </c>
      <c r="V78" s="75">
        <f>U78</f>
        <v>7.076316630475047</v>
      </c>
      <c r="W78" s="13"/>
      <c r="X78" s="75"/>
      <c r="Y78" s="75"/>
    </row>
    <row r="79" spans="1:25" ht="22.5" customHeight="1">
      <c r="A79" s="13"/>
      <c r="B79" s="239" t="s">
        <v>266</v>
      </c>
      <c r="C79" s="240"/>
      <c r="D79" s="240"/>
      <c r="E79" s="240"/>
      <c r="F79" s="240"/>
      <c r="G79" s="240"/>
      <c r="H79" s="240"/>
      <c r="I79" s="240"/>
      <c r="J79" s="240"/>
      <c r="K79" s="240"/>
      <c r="L79" s="240"/>
      <c r="M79" s="240"/>
      <c r="N79" s="240"/>
      <c r="O79" s="240"/>
      <c r="P79" s="240"/>
      <c r="Q79" s="240"/>
      <c r="R79" s="240"/>
      <c r="S79" s="240"/>
      <c r="T79" s="240"/>
      <c r="U79" s="240"/>
      <c r="V79" s="241"/>
      <c r="W79" s="13"/>
      <c r="X79" s="13"/>
      <c r="Y79" s="13"/>
    </row>
    <row r="80" spans="1:25" ht="16.5" customHeight="1">
      <c r="A80" s="13"/>
      <c r="B80" s="244" t="s">
        <v>43</v>
      </c>
      <c r="C80" s="244"/>
      <c r="D80" s="244"/>
      <c r="E80" s="244"/>
      <c r="F80" s="244"/>
      <c r="G80" s="244"/>
      <c r="H80" s="244"/>
      <c r="I80" s="244"/>
      <c r="J80" s="244"/>
      <c r="K80" s="56"/>
      <c r="L80" s="56"/>
      <c r="M80" s="56"/>
      <c r="N80" s="55"/>
      <c r="O80" s="55"/>
      <c r="P80" s="55"/>
      <c r="Q80" s="13"/>
      <c r="R80" s="13"/>
      <c r="S80" s="13"/>
      <c r="T80" s="13"/>
      <c r="U80" s="13"/>
      <c r="V80" s="13"/>
      <c r="W80" s="13"/>
      <c r="X80" s="13"/>
      <c r="Y80" s="13"/>
    </row>
    <row r="81" spans="1:25" ht="116.25" customHeight="1">
      <c r="A81" s="13"/>
      <c r="B81" s="231" t="s">
        <v>256</v>
      </c>
      <c r="C81" s="231"/>
      <c r="D81" s="231"/>
      <c r="E81" s="231"/>
      <c r="F81" s="231"/>
      <c r="G81" s="231"/>
      <c r="H81" s="231"/>
      <c r="I81" s="231"/>
      <c r="J81" s="231"/>
      <c r="K81" s="56" t="s">
        <v>231</v>
      </c>
      <c r="L81" s="56"/>
      <c r="M81" s="56" t="s">
        <v>251</v>
      </c>
      <c r="N81" s="55"/>
      <c r="O81" s="55"/>
      <c r="P81" s="55"/>
      <c r="Q81" s="13"/>
      <c r="R81" s="332">
        <f>'Форма 2020-2 П.7'!M88</f>
        <v>195900</v>
      </c>
      <c r="S81" s="13"/>
      <c r="T81" s="13"/>
      <c r="U81" s="47"/>
      <c r="V81" s="47"/>
      <c r="W81" s="13"/>
      <c r="X81" s="13"/>
      <c r="Y81" s="13"/>
    </row>
    <row r="82" spans="1:25" ht="20.25" customHeight="1">
      <c r="A82" s="13"/>
      <c r="B82" s="244" t="s">
        <v>46</v>
      </c>
      <c r="C82" s="244"/>
      <c r="D82" s="244"/>
      <c r="E82" s="244"/>
      <c r="F82" s="244"/>
      <c r="G82" s="244"/>
      <c r="H82" s="244"/>
      <c r="I82" s="244"/>
      <c r="J82" s="244"/>
      <c r="K82" s="56"/>
      <c r="L82" s="56"/>
      <c r="M82" s="56"/>
      <c r="N82" s="55"/>
      <c r="O82" s="55"/>
      <c r="P82" s="55"/>
      <c r="Q82" s="13"/>
      <c r="R82" s="13"/>
      <c r="S82" s="13"/>
      <c r="T82" s="13"/>
      <c r="U82" s="13"/>
      <c r="V82" s="13"/>
      <c r="W82" s="13"/>
      <c r="X82" s="13"/>
      <c r="Y82" s="13"/>
    </row>
    <row r="83" spans="1:25" ht="87" customHeight="1">
      <c r="A83" s="13"/>
      <c r="B83" s="160" t="s">
        <v>244</v>
      </c>
      <c r="C83" s="160"/>
      <c r="D83" s="160"/>
      <c r="E83" s="160"/>
      <c r="F83" s="160"/>
      <c r="G83" s="160"/>
      <c r="H83" s="160"/>
      <c r="I83" s="160"/>
      <c r="J83" s="160"/>
      <c r="K83" s="56" t="s">
        <v>237</v>
      </c>
      <c r="L83" s="56"/>
      <c r="M83" s="56" t="s">
        <v>240</v>
      </c>
      <c r="N83" s="55"/>
      <c r="O83" s="55"/>
      <c r="P83" s="55"/>
      <c r="Q83" s="13"/>
      <c r="R83" s="75">
        <f>R81/7306614.61*100</f>
        <v>2.681132240530201</v>
      </c>
      <c r="S83" s="75">
        <f>R83</f>
        <v>2.681132240530201</v>
      </c>
      <c r="T83" s="13"/>
      <c r="U83" s="75"/>
      <c r="V83" s="75"/>
      <c r="W83" s="13"/>
      <c r="X83" s="13"/>
      <c r="Y83" s="13"/>
    </row>
    <row r="84" spans="1:25" ht="18" customHeight="1">
      <c r="A84" s="13"/>
      <c r="B84" s="246" t="s">
        <v>195</v>
      </c>
      <c r="C84" s="247"/>
      <c r="D84" s="247"/>
      <c r="E84" s="247"/>
      <c r="F84" s="247"/>
      <c r="G84" s="247"/>
      <c r="H84" s="247"/>
      <c r="I84" s="247"/>
      <c r="J84" s="247"/>
      <c r="K84" s="247"/>
      <c r="L84" s="247"/>
      <c r="M84" s="247"/>
      <c r="N84" s="247"/>
      <c r="O84" s="247"/>
      <c r="P84" s="247"/>
      <c r="Q84" s="247"/>
      <c r="R84" s="247"/>
      <c r="S84" s="248"/>
      <c r="T84" s="13"/>
      <c r="U84" s="13"/>
      <c r="V84" s="13"/>
      <c r="W84" s="13"/>
      <c r="X84" s="13"/>
      <c r="Y84" s="13"/>
    </row>
    <row r="85" spans="1:25" ht="16.5" customHeight="1">
      <c r="A85" s="13"/>
      <c r="B85" s="85" t="s">
        <v>43</v>
      </c>
      <c r="C85" s="16"/>
      <c r="D85" s="16"/>
      <c r="E85" s="16"/>
      <c r="F85" s="16"/>
      <c r="G85" s="16"/>
      <c r="H85" s="16"/>
      <c r="I85" s="16"/>
      <c r="J85" s="16"/>
      <c r="K85" s="16"/>
      <c r="L85" s="56"/>
      <c r="M85" s="56"/>
      <c r="N85" s="55"/>
      <c r="O85" s="55"/>
      <c r="P85" s="55"/>
      <c r="Q85" s="13"/>
      <c r="R85" s="75"/>
      <c r="S85" s="75"/>
      <c r="T85" s="13"/>
      <c r="U85" s="13"/>
      <c r="V85" s="13"/>
      <c r="W85" s="13"/>
      <c r="X85" s="13"/>
      <c r="Y85" s="13"/>
    </row>
    <row r="86" spans="1:25" ht="51.75" customHeight="1">
      <c r="A86" s="13"/>
      <c r="B86" s="231" t="s">
        <v>281</v>
      </c>
      <c r="C86" s="231"/>
      <c r="D86" s="231"/>
      <c r="E86" s="231"/>
      <c r="F86" s="231"/>
      <c r="G86" s="231"/>
      <c r="H86" s="231"/>
      <c r="I86" s="231"/>
      <c r="J86" s="231"/>
      <c r="K86" s="56" t="s">
        <v>231</v>
      </c>
      <c r="L86" s="56"/>
      <c r="M86" s="56" t="s">
        <v>268</v>
      </c>
      <c r="N86" s="55"/>
      <c r="O86" s="55"/>
      <c r="P86" s="55"/>
      <c r="Q86" s="13"/>
      <c r="R86" s="75"/>
      <c r="S86" s="75"/>
      <c r="T86" s="13"/>
      <c r="U86" s="332">
        <v>500441</v>
      </c>
      <c r="V86" s="332">
        <f>U86</f>
        <v>500441</v>
      </c>
      <c r="W86" s="13"/>
      <c r="X86" s="47"/>
      <c r="Y86" s="47"/>
    </row>
    <row r="87" spans="1:25" ht="18" customHeight="1">
      <c r="A87" s="13"/>
      <c r="B87" s="244" t="s">
        <v>46</v>
      </c>
      <c r="C87" s="244"/>
      <c r="D87" s="244"/>
      <c r="E87" s="244"/>
      <c r="F87" s="244"/>
      <c r="G87" s="244"/>
      <c r="H87" s="244"/>
      <c r="I87" s="244"/>
      <c r="J87" s="244"/>
      <c r="K87" s="56"/>
      <c r="L87" s="56"/>
      <c r="M87" s="56"/>
      <c r="N87" s="55"/>
      <c r="O87" s="55"/>
      <c r="P87" s="55"/>
      <c r="Q87" s="13"/>
      <c r="R87" s="75"/>
      <c r="S87" s="75"/>
      <c r="T87" s="13"/>
      <c r="U87" s="13"/>
      <c r="V87" s="13"/>
      <c r="W87" s="13"/>
      <c r="X87" s="13"/>
      <c r="Y87" s="13"/>
    </row>
    <row r="88" spans="1:25" ht="99" customHeight="1">
      <c r="A88" s="13"/>
      <c r="B88" s="160" t="s">
        <v>244</v>
      </c>
      <c r="C88" s="160"/>
      <c r="D88" s="160"/>
      <c r="E88" s="160"/>
      <c r="F88" s="160"/>
      <c r="G88" s="160"/>
      <c r="H88" s="160"/>
      <c r="I88" s="160"/>
      <c r="J88" s="160"/>
      <c r="K88" s="56" t="s">
        <v>237</v>
      </c>
      <c r="L88" s="56"/>
      <c r="M88" s="56" t="s">
        <v>240</v>
      </c>
      <c r="N88" s="55"/>
      <c r="O88" s="55"/>
      <c r="P88" s="55"/>
      <c r="Q88" s="13"/>
      <c r="R88" s="75"/>
      <c r="S88" s="75"/>
      <c r="T88" s="13"/>
      <c r="U88" s="89">
        <f>U86/3328846.92*100</f>
        <v>15.033463899865964</v>
      </c>
      <c r="V88" s="75">
        <f>U88</f>
        <v>15.033463899865964</v>
      </c>
      <c r="W88" s="13"/>
      <c r="X88" s="89"/>
      <c r="Y88" s="75"/>
    </row>
    <row r="89" spans="1:25" ht="31.5" customHeight="1">
      <c r="A89" s="19"/>
      <c r="B89" s="103"/>
      <c r="C89" s="103"/>
      <c r="D89" s="103"/>
      <c r="E89" s="103"/>
      <c r="F89" s="103"/>
      <c r="G89" s="103"/>
      <c r="H89" s="103"/>
      <c r="I89" s="103"/>
      <c r="J89" s="103"/>
      <c r="K89" s="104"/>
      <c r="L89" s="104"/>
      <c r="M89" s="104"/>
      <c r="N89" s="105"/>
      <c r="O89" s="105"/>
      <c r="P89" s="105"/>
      <c r="Q89" s="19"/>
      <c r="R89" s="106"/>
      <c r="S89" s="106"/>
      <c r="T89" s="19"/>
      <c r="U89" s="19"/>
      <c r="V89" s="19"/>
      <c r="W89" s="19"/>
      <c r="X89" s="19"/>
      <c r="Y89" s="19"/>
    </row>
    <row r="90" spans="1:25" ht="15.75" customHeight="1">
      <c r="A90" s="132" t="s">
        <v>344</v>
      </c>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9"/>
    </row>
    <row r="91" ht="15.75">
      <c r="Y91" s="37" t="s">
        <v>19</v>
      </c>
    </row>
    <row r="92" spans="1:25" ht="15.75">
      <c r="A92" s="123" t="s">
        <v>39</v>
      </c>
      <c r="B92" s="123" t="s">
        <v>40</v>
      </c>
      <c r="C92" s="15"/>
      <c r="D92" s="15"/>
      <c r="E92" s="15"/>
      <c r="F92" s="15"/>
      <c r="G92" s="15"/>
      <c r="H92" s="15"/>
      <c r="I92" s="15"/>
      <c r="J92" s="15"/>
      <c r="K92" s="255" t="s">
        <v>41</v>
      </c>
      <c r="L92" s="15"/>
      <c r="M92" s="255" t="s">
        <v>42</v>
      </c>
      <c r="N92" s="15"/>
      <c r="O92" s="15"/>
      <c r="P92" s="15"/>
      <c r="Q92" s="159" t="s">
        <v>99</v>
      </c>
      <c r="R92" s="151"/>
      <c r="S92" s="151"/>
      <c r="T92" s="151"/>
      <c r="U92" s="151"/>
      <c r="V92" s="157" t="s">
        <v>336</v>
      </c>
      <c r="W92" s="206"/>
      <c r="X92" s="206"/>
      <c r="Y92" s="188"/>
    </row>
    <row r="93" spans="1:25" ht="15.75" customHeight="1">
      <c r="A93" s="123"/>
      <c r="B93" s="123"/>
      <c r="C93" s="64"/>
      <c r="D93" s="64"/>
      <c r="E93" s="64"/>
      <c r="F93" s="64"/>
      <c r="G93" s="64"/>
      <c r="H93" s="64"/>
      <c r="I93" s="64"/>
      <c r="J93" s="64"/>
      <c r="K93" s="262"/>
      <c r="L93" s="64"/>
      <c r="M93" s="262"/>
      <c r="N93" s="64"/>
      <c r="O93" s="64"/>
      <c r="P93" s="64"/>
      <c r="Q93" s="147" t="s">
        <v>23</v>
      </c>
      <c r="R93" s="147"/>
      <c r="S93" s="263" t="s">
        <v>24</v>
      </c>
      <c r="T93" s="264"/>
      <c r="U93" s="147" t="s">
        <v>47</v>
      </c>
      <c r="V93" s="147" t="s">
        <v>23</v>
      </c>
      <c r="W93" s="147" t="s">
        <v>24</v>
      </c>
      <c r="X93" s="147"/>
      <c r="Y93" s="147" t="s">
        <v>95</v>
      </c>
    </row>
    <row r="94" spans="1:25" ht="55.5" customHeight="1">
      <c r="A94" s="123"/>
      <c r="B94" s="123"/>
      <c r="C94" s="65"/>
      <c r="D94" s="65"/>
      <c r="E94" s="65"/>
      <c r="F94" s="65"/>
      <c r="G94" s="65"/>
      <c r="H94" s="65"/>
      <c r="I94" s="65"/>
      <c r="J94" s="65"/>
      <c r="K94" s="256"/>
      <c r="L94" s="65"/>
      <c r="M94" s="256"/>
      <c r="N94" s="65"/>
      <c r="O94" s="65"/>
      <c r="P94" s="65"/>
      <c r="Q94" s="147"/>
      <c r="R94" s="147"/>
      <c r="S94" s="265"/>
      <c r="T94" s="266"/>
      <c r="U94" s="147"/>
      <c r="V94" s="147"/>
      <c r="W94" s="147"/>
      <c r="X94" s="147"/>
      <c r="Y94" s="147"/>
    </row>
    <row r="95" spans="1:25" ht="15.75">
      <c r="A95" s="13">
        <v>1</v>
      </c>
      <c r="B95" s="13">
        <v>2</v>
      </c>
      <c r="C95" s="13"/>
      <c r="D95" s="13"/>
      <c r="E95" s="13"/>
      <c r="F95" s="13"/>
      <c r="G95" s="13"/>
      <c r="H95" s="13"/>
      <c r="I95" s="13"/>
      <c r="J95" s="13"/>
      <c r="K95" s="13">
        <v>3</v>
      </c>
      <c r="L95" s="13"/>
      <c r="M95" s="13">
        <v>4</v>
      </c>
      <c r="N95" s="13"/>
      <c r="O95" s="13"/>
      <c r="P95" s="13"/>
      <c r="Q95" s="151">
        <v>5</v>
      </c>
      <c r="R95" s="151"/>
      <c r="S95" s="187">
        <v>6</v>
      </c>
      <c r="T95" s="188"/>
      <c r="U95" s="17">
        <v>7</v>
      </c>
      <c r="V95" s="17">
        <v>8</v>
      </c>
      <c r="W95" s="151">
        <v>9</v>
      </c>
      <c r="X95" s="151"/>
      <c r="Y95" s="17">
        <v>10</v>
      </c>
    </row>
    <row r="96" spans="1:25" ht="18" customHeight="1">
      <c r="A96" s="13"/>
      <c r="B96" s="259" t="s">
        <v>144</v>
      </c>
      <c r="C96" s="260"/>
      <c r="D96" s="260"/>
      <c r="E96" s="260"/>
      <c r="F96" s="260"/>
      <c r="G96" s="260"/>
      <c r="H96" s="260"/>
      <c r="I96" s="260"/>
      <c r="J96" s="260"/>
      <c r="K96" s="260"/>
      <c r="L96" s="260"/>
      <c r="M96" s="260"/>
      <c r="N96" s="260"/>
      <c r="O96" s="260"/>
      <c r="P96" s="260"/>
      <c r="Q96" s="260"/>
      <c r="R96" s="260"/>
      <c r="S96" s="260"/>
      <c r="T96" s="261"/>
      <c r="U96" s="17"/>
      <c r="V96" s="17"/>
      <c r="W96" s="107"/>
      <c r="X96" s="108"/>
      <c r="Y96" s="17"/>
    </row>
    <row r="97" spans="1:25" ht="16.5" customHeight="1">
      <c r="A97" s="13"/>
      <c r="B97" s="111" t="s">
        <v>43</v>
      </c>
      <c r="C97" s="20"/>
      <c r="D97" s="20"/>
      <c r="E97" s="20"/>
      <c r="F97" s="20"/>
      <c r="G97" s="20"/>
      <c r="H97" s="20"/>
      <c r="I97" s="20"/>
      <c r="J97" s="20"/>
      <c r="K97" s="13"/>
      <c r="L97" s="13"/>
      <c r="M97" s="13"/>
      <c r="N97" s="70"/>
      <c r="O97" s="70"/>
      <c r="P97" s="70"/>
      <c r="Q97" s="187"/>
      <c r="R97" s="188"/>
      <c r="S97" s="187"/>
      <c r="T97" s="188"/>
      <c r="U97" s="17"/>
      <c r="V97" s="17"/>
      <c r="W97" s="232"/>
      <c r="X97" s="233"/>
      <c r="Y97" s="17"/>
    </row>
    <row r="98" spans="1:25" ht="36.75" customHeight="1">
      <c r="A98" s="13"/>
      <c r="B98" s="14" t="s">
        <v>368</v>
      </c>
      <c r="C98" s="13"/>
      <c r="D98" s="13"/>
      <c r="E98" s="13"/>
      <c r="F98" s="13"/>
      <c r="G98" s="13"/>
      <c r="H98" s="13"/>
      <c r="I98" s="13"/>
      <c r="J98" s="13"/>
      <c r="K98" s="56" t="s">
        <v>231</v>
      </c>
      <c r="L98" s="13"/>
      <c r="M98" s="13" t="s">
        <v>369</v>
      </c>
      <c r="N98" s="70"/>
      <c r="O98" s="70"/>
      <c r="P98" s="70"/>
      <c r="Q98" s="187"/>
      <c r="R98" s="188"/>
      <c r="S98" s="189">
        <v>5789941</v>
      </c>
      <c r="T98" s="190"/>
      <c r="U98" s="47">
        <f>S98</f>
        <v>5789941</v>
      </c>
      <c r="V98" s="47"/>
      <c r="W98" s="185">
        <v>6096808</v>
      </c>
      <c r="X98" s="186"/>
      <c r="Y98" s="47">
        <f>W98</f>
        <v>6096808</v>
      </c>
    </row>
    <row r="99" spans="1:25" ht="16.5" customHeight="1">
      <c r="A99" s="13"/>
      <c r="B99" s="111" t="s">
        <v>46</v>
      </c>
      <c r="C99" s="20"/>
      <c r="D99" s="20"/>
      <c r="E99" s="20"/>
      <c r="F99" s="20"/>
      <c r="G99" s="20"/>
      <c r="H99" s="20"/>
      <c r="I99" s="20"/>
      <c r="J99" s="20"/>
      <c r="K99" s="14"/>
      <c r="L99" s="14"/>
      <c r="M99" s="14"/>
      <c r="N99" s="14"/>
      <c r="O99" s="14"/>
      <c r="P99" s="14"/>
      <c r="Q99" s="148"/>
      <c r="R99" s="148"/>
      <c r="S99" s="257"/>
      <c r="T99" s="258"/>
      <c r="U99" s="84"/>
      <c r="V99" s="84"/>
      <c r="W99" s="267"/>
      <c r="X99" s="267"/>
      <c r="Y99" s="84"/>
    </row>
    <row r="100" spans="1:25" ht="81.75" customHeight="1">
      <c r="A100" s="13"/>
      <c r="B100" s="160" t="s">
        <v>244</v>
      </c>
      <c r="C100" s="160"/>
      <c r="D100" s="160"/>
      <c r="E100" s="160"/>
      <c r="F100" s="160"/>
      <c r="G100" s="160"/>
      <c r="H100" s="160"/>
      <c r="I100" s="160"/>
      <c r="J100" s="160"/>
      <c r="K100" s="56" t="s">
        <v>237</v>
      </c>
      <c r="L100" s="56"/>
      <c r="M100" s="56" t="s">
        <v>240</v>
      </c>
      <c r="N100" s="13"/>
      <c r="O100" s="13"/>
      <c r="P100" s="13"/>
      <c r="Q100" s="153"/>
      <c r="R100" s="153"/>
      <c r="S100" s="234">
        <f>X29*1.062</f>
        <v>17.355012859394897</v>
      </c>
      <c r="T100" s="235"/>
      <c r="U100" s="112">
        <f>S100</f>
        <v>17.355012859394897</v>
      </c>
      <c r="V100" s="112"/>
      <c r="W100" s="230">
        <f>S100*1.053</f>
        <v>18.274828540942824</v>
      </c>
      <c r="X100" s="230"/>
      <c r="Y100" s="112">
        <f>W100</f>
        <v>18.274828540942824</v>
      </c>
    </row>
    <row r="101" spans="1:25" ht="18.75" customHeight="1">
      <c r="A101" s="16"/>
      <c r="B101" s="236" t="s">
        <v>145</v>
      </c>
      <c r="C101" s="237"/>
      <c r="D101" s="237"/>
      <c r="E101" s="237"/>
      <c r="F101" s="237"/>
      <c r="G101" s="237"/>
      <c r="H101" s="237"/>
      <c r="I101" s="237"/>
      <c r="J101" s="237"/>
      <c r="K101" s="237"/>
      <c r="L101" s="237"/>
      <c r="M101" s="237"/>
      <c r="N101" s="237"/>
      <c r="O101" s="237"/>
      <c r="P101" s="237"/>
      <c r="Q101" s="237"/>
      <c r="R101" s="237"/>
      <c r="S101" s="237"/>
      <c r="T101" s="238"/>
      <c r="U101" s="16"/>
      <c r="V101" s="16"/>
      <c r="W101" s="153"/>
      <c r="X101" s="153"/>
      <c r="Y101" s="16"/>
    </row>
    <row r="102" spans="1:25" ht="16.5" customHeight="1">
      <c r="A102" s="16"/>
      <c r="B102" s="111" t="s">
        <v>43</v>
      </c>
      <c r="C102" s="20"/>
      <c r="D102" s="20"/>
      <c r="E102" s="20"/>
      <c r="F102" s="20"/>
      <c r="G102" s="20"/>
      <c r="H102" s="20"/>
      <c r="I102" s="20"/>
      <c r="J102" s="20"/>
      <c r="K102" s="16"/>
      <c r="L102" s="16"/>
      <c r="M102" s="16"/>
      <c r="N102" s="16"/>
      <c r="O102" s="16"/>
      <c r="P102" s="16"/>
      <c r="Q102" s="232"/>
      <c r="R102" s="233"/>
      <c r="S102" s="232"/>
      <c r="T102" s="233"/>
      <c r="U102" s="16"/>
      <c r="V102" s="16"/>
      <c r="W102" s="153"/>
      <c r="X102" s="153"/>
      <c r="Y102" s="16"/>
    </row>
    <row r="103" spans="1:25" ht="33" customHeight="1">
      <c r="A103" s="16"/>
      <c r="B103" s="14" t="s">
        <v>368</v>
      </c>
      <c r="C103" s="13"/>
      <c r="D103" s="13"/>
      <c r="E103" s="13"/>
      <c r="F103" s="13"/>
      <c r="G103" s="13"/>
      <c r="H103" s="13"/>
      <c r="I103" s="13"/>
      <c r="J103" s="13"/>
      <c r="K103" s="56" t="s">
        <v>231</v>
      </c>
      <c r="L103" s="16"/>
      <c r="M103" s="13" t="s">
        <v>369</v>
      </c>
      <c r="N103" s="16"/>
      <c r="O103" s="16"/>
      <c r="P103" s="16"/>
      <c r="Q103" s="232"/>
      <c r="R103" s="233"/>
      <c r="S103" s="189">
        <v>9658985</v>
      </c>
      <c r="T103" s="190"/>
      <c r="U103" s="99">
        <f>S103</f>
        <v>9658985</v>
      </c>
      <c r="V103" s="99"/>
      <c r="W103" s="185">
        <v>10170912</v>
      </c>
      <c r="X103" s="186"/>
      <c r="Y103" s="99">
        <f>W103</f>
        <v>10170912</v>
      </c>
    </row>
    <row r="104" spans="1:25" ht="16.5" customHeight="1">
      <c r="A104" s="16"/>
      <c r="B104" s="111" t="s">
        <v>46</v>
      </c>
      <c r="C104" s="20"/>
      <c r="D104" s="20"/>
      <c r="E104" s="20"/>
      <c r="F104" s="20"/>
      <c r="G104" s="20"/>
      <c r="H104" s="20"/>
      <c r="I104" s="20"/>
      <c r="J104" s="20"/>
      <c r="K104" s="16"/>
      <c r="L104" s="16"/>
      <c r="M104" s="16"/>
      <c r="N104" s="16"/>
      <c r="O104" s="16"/>
      <c r="P104" s="16"/>
      <c r="Q104" s="232"/>
      <c r="R104" s="233"/>
      <c r="S104" s="234"/>
      <c r="T104" s="235"/>
      <c r="U104" s="112"/>
      <c r="V104" s="112"/>
      <c r="W104" s="230"/>
      <c r="X104" s="230"/>
      <c r="Y104" s="112"/>
    </row>
    <row r="105" spans="1:25" ht="82.5" customHeight="1">
      <c r="A105" s="16"/>
      <c r="B105" s="160" t="s">
        <v>244</v>
      </c>
      <c r="C105" s="160"/>
      <c r="D105" s="160"/>
      <c r="E105" s="160"/>
      <c r="F105" s="160"/>
      <c r="G105" s="160"/>
      <c r="H105" s="160"/>
      <c r="I105" s="160"/>
      <c r="J105" s="160"/>
      <c r="K105" s="56" t="s">
        <v>237</v>
      </c>
      <c r="L105" s="56"/>
      <c r="M105" s="56" t="s">
        <v>240</v>
      </c>
      <c r="N105" s="16"/>
      <c r="O105" s="16"/>
      <c r="P105" s="16"/>
      <c r="Q105" s="232"/>
      <c r="R105" s="233"/>
      <c r="S105" s="234">
        <f>X35*1.062</f>
        <v>3.113508250022168</v>
      </c>
      <c r="T105" s="235"/>
      <c r="U105" s="112">
        <f>S105</f>
        <v>3.113508250022168</v>
      </c>
      <c r="V105" s="112"/>
      <c r="W105" s="230">
        <f>S105*1.053</f>
        <v>3.2785241872733426</v>
      </c>
      <c r="X105" s="230"/>
      <c r="Y105" s="112">
        <f>W105</f>
        <v>3.2785241872733426</v>
      </c>
    </row>
  </sheetData>
  <sheetProtection/>
  <mergeCells count="140">
    <mergeCell ref="W100:X100"/>
    <mergeCell ref="M5:M6"/>
    <mergeCell ref="M92:M94"/>
    <mergeCell ref="W97:X97"/>
    <mergeCell ref="W98:X98"/>
    <mergeCell ref="S97:T97"/>
    <mergeCell ref="S98:T98"/>
    <mergeCell ref="W99:X99"/>
    <mergeCell ref="Q99:R99"/>
    <mergeCell ref="W95:X95"/>
    <mergeCell ref="V92:Y92"/>
    <mergeCell ref="K92:K94"/>
    <mergeCell ref="Y93:Y94"/>
    <mergeCell ref="Q93:R94"/>
    <mergeCell ref="W93:X94"/>
    <mergeCell ref="V93:V94"/>
    <mergeCell ref="S93:T94"/>
    <mergeCell ref="U93:U94"/>
    <mergeCell ref="Q98:R98"/>
    <mergeCell ref="Q97:R97"/>
    <mergeCell ref="S95:T95"/>
    <mergeCell ref="Q95:R95"/>
    <mergeCell ref="B96:T96"/>
    <mergeCell ref="B92:B94"/>
    <mergeCell ref="Q92:U92"/>
    <mergeCell ref="B21:J21"/>
    <mergeCell ref="B13:J13"/>
    <mergeCell ref="B14:J14"/>
    <mergeCell ref="Q100:R100"/>
    <mergeCell ref="S100:T100"/>
    <mergeCell ref="S99:T99"/>
    <mergeCell ref="B100:J100"/>
    <mergeCell ref="A90:X90"/>
    <mergeCell ref="A92:A94"/>
    <mergeCell ref="V1:X1"/>
    <mergeCell ref="A3:X3"/>
    <mergeCell ref="A5:A6"/>
    <mergeCell ref="B5:B6"/>
    <mergeCell ref="Q5:S5"/>
    <mergeCell ref="T5:V5"/>
    <mergeCell ref="W5:Y5"/>
    <mergeCell ref="A1:U1"/>
    <mergeCell ref="B9:J9"/>
    <mergeCell ref="K5:K6"/>
    <mergeCell ref="K9:L9"/>
    <mergeCell ref="B29:J29"/>
    <mergeCell ref="B8:V8"/>
    <mergeCell ref="B22:J22"/>
    <mergeCell ref="B28:J28"/>
    <mergeCell ref="B10:J10"/>
    <mergeCell ref="B12:J12"/>
    <mergeCell ref="B20:J20"/>
    <mergeCell ref="B32:J32"/>
    <mergeCell ref="K32:L32"/>
    <mergeCell ref="M32:P32"/>
    <mergeCell ref="B23:J23"/>
    <mergeCell ref="B24:J24"/>
    <mergeCell ref="B25:J25"/>
    <mergeCell ref="B31:V31"/>
    <mergeCell ref="B33:J33"/>
    <mergeCell ref="K37:L37"/>
    <mergeCell ref="M37:P37"/>
    <mergeCell ref="B38:J38"/>
    <mergeCell ref="B34:J34"/>
    <mergeCell ref="B35:J35"/>
    <mergeCell ref="B36:V36"/>
    <mergeCell ref="B47:J47"/>
    <mergeCell ref="B80:J80"/>
    <mergeCell ref="B81:J81"/>
    <mergeCell ref="K47:L47"/>
    <mergeCell ref="B70:J70"/>
    <mergeCell ref="B74:J74"/>
    <mergeCell ref="B69:J69"/>
    <mergeCell ref="B72:J72"/>
    <mergeCell ref="B60:J60"/>
    <mergeCell ref="B52:V52"/>
    <mergeCell ref="K53:L53"/>
    <mergeCell ref="B65:J65"/>
    <mergeCell ref="K65:L65"/>
    <mergeCell ref="B55:J55"/>
    <mergeCell ref="B56:J56"/>
    <mergeCell ref="B64:J64"/>
    <mergeCell ref="B58:J58"/>
    <mergeCell ref="B59:J59"/>
    <mergeCell ref="B87:J87"/>
    <mergeCell ref="B82:J82"/>
    <mergeCell ref="B83:J83"/>
    <mergeCell ref="B63:V63"/>
    <mergeCell ref="B68:V68"/>
    <mergeCell ref="K64:L64"/>
    <mergeCell ref="M64:P64"/>
    <mergeCell ref="K67:L67"/>
    <mergeCell ref="K69:L69"/>
    <mergeCell ref="B76:J76"/>
    <mergeCell ref="B88:J88"/>
    <mergeCell ref="B37:J37"/>
    <mergeCell ref="B61:J61"/>
    <mergeCell ref="B62:J62"/>
    <mergeCell ref="B51:J51"/>
    <mergeCell ref="B45:J45"/>
    <mergeCell ref="B49:J49"/>
    <mergeCell ref="B67:J67"/>
    <mergeCell ref="B84:S84"/>
    <mergeCell ref="B78:J78"/>
    <mergeCell ref="B39:J39"/>
    <mergeCell ref="B40:J40"/>
    <mergeCell ref="B42:J42"/>
    <mergeCell ref="K42:L42"/>
    <mergeCell ref="M42:P42"/>
    <mergeCell ref="B57:J57"/>
    <mergeCell ref="B43:J43"/>
    <mergeCell ref="B41:S41"/>
    <mergeCell ref="B46:V46"/>
    <mergeCell ref="M47:P47"/>
    <mergeCell ref="B73:Y73"/>
    <mergeCell ref="B79:V79"/>
    <mergeCell ref="M74:P74"/>
    <mergeCell ref="M53:P53"/>
    <mergeCell ref="B54:J54"/>
    <mergeCell ref="K74:L74"/>
    <mergeCell ref="B75:J75"/>
    <mergeCell ref="K66:L66"/>
    <mergeCell ref="M69:P69"/>
    <mergeCell ref="B53:J53"/>
    <mergeCell ref="S105:T105"/>
    <mergeCell ref="B105:J105"/>
    <mergeCell ref="B101:T101"/>
    <mergeCell ref="Q102:R102"/>
    <mergeCell ref="Q103:R103"/>
    <mergeCell ref="Q104:R104"/>
    <mergeCell ref="W105:X105"/>
    <mergeCell ref="W101:X101"/>
    <mergeCell ref="W102:X102"/>
    <mergeCell ref="W103:X103"/>
    <mergeCell ref="W104:X104"/>
    <mergeCell ref="B86:J86"/>
    <mergeCell ref="Q105:R105"/>
    <mergeCell ref="S102:T102"/>
    <mergeCell ref="S103:T103"/>
    <mergeCell ref="S104:T104"/>
  </mergeCells>
  <printOptions/>
  <pageMargins left="0.1968503937007874" right="0.1968503937007874" top="0.1968503937007874" bottom="0.1968503937007874" header="0.31496062992125984" footer="0.31496062992125984"/>
  <pageSetup horizontalDpi="600" verticalDpi="600" orientation="landscape" paperSize="9" scale="68" r:id="rId1"/>
  <rowBreaks count="6" manualBreakCount="6">
    <brk id="11" max="24" man="1"/>
    <brk id="29" max="24" man="1"/>
    <brk id="40" max="24" man="1"/>
    <brk id="59" max="24" man="1"/>
    <brk id="75" max="24" man="1"/>
    <brk id="88" max="24" man="1"/>
  </rowBreaks>
</worksheet>
</file>

<file path=xl/worksheets/sheet7.xml><?xml version="1.0" encoding="utf-8"?>
<worksheet xmlns="http://schemas.openxmlformats.org/spreadsheetml/2006/main" xmlns:r="http://schemas.openxmlformats.org/officeDocument/2006/relationships">
  <sheetPr>
    <tabColor theme="5" tint="0.5999900102615356"/>
  </sheetPr>
  <dimension ref="A1:P19"/>
  <sheetViews>
    <sheetView view="pageBreakPreview" zoomScaleSheetLayoutView="100" zoomScalePageLayoutView="0" workbookViewId="0" topLeftCell="A1">
      <selection activeCell="C13" sqref="C13:P13"/>
    </sheetView>
  </sheetViews>
  <sheetFormatPr defaultColWidth="9.140625" defaultRowHeight="15"/>
  <cols>
    <col min="1" max="1" width="4.8515625" style="0" customWidth="1"/>
    <col min="2" max="2" width="22.7109375" style="0" customWidth="1"/>
    <col min="3" max="3" width="14.421875" style="0" customWidth="1"/>
    <col min="4" max="4" width="13.28125" style="0" customWidth="1"/>
    <col min="5" max="5" width="13.421875" style="0" customWidth="1"/>
    <col min="6" max="6" width="15.28125" style="0" customWidth="1"/>
    <col min="7" max="7" width="13.421875" style="0" customWidth="1"/>
    <col min="8" max="8" width="14.8515625" style="0" customWidth="1"/>
    <col min="9" max="10" width="13.57421875" style="0" customWidth="1"/>
    <col min="11" max="11" width="13.140625" style="0" bestFit="1" customWidth="1"/>
    <col min="12" max="12" width="13.8515625" style="0" customWidth="1"/>
    <col min="13" max="13" width="12.28125" style="0" customWidth="1"/>
    <col min="14" max="15" width="12.7109375" style="0" customWidth="1"/>
    <col min="16" max="16" width="13.140625" style="0" customWidth="1"/>
  </cols>
  <sheetData>
    <row r="1" spans="1:9" ht="15.75">
      <c r="A1" s="132" t="s">
        <v>50</v>
      </c>
      <c r="B1" s="132"/>
      <c r="C1" s="132"/>
      <c r="D1" s="132"/>
      <c r="E1" s="132"/>
      <c r="F1" s="132"/>
      <c r="G1" s="132"/>
      <c r="H1" s="132"/>
      <c r="I1" s="132"/>
    </row>
    <row r="2" ht="15.75">
      <c r="L2" s="37" t="s">
        <v>19</v>
      </c>
    </row>
    <row r="3" spans="2:12" ht="21.75" customHeight="1">
      <c r="B3" s="255" t="s">
        <v>3</v>
      </c>
      <c r="C3" s="123" t="s">
        <v>96</v>
      </c>
      <c r="D3" s="123"/>
      <c r="E3" s="123" t="s">
        <v>97</v>
      </c>
      <c r="F3" s="123"/>
      <c r="G3" s="123" t="s">
        <v>98</v>
      </c>
      <c r="H3" s="123"/>
      <c r="I3" s="123" t="s">
        <v>17</v>
      </c>
      <c r="J3" s="123"/>
      <c r="K3" s="123" t="s">
        <v>99</v>
      </c>
      <c r="L3" s="123"/>
    </row>
    <row r="4" spans="2:12" ht="36.75" customHeight="1">
      <c r="B4" s="256"/>
      <c r="C4" s="13" t="s">
        <v>23</v>
      </c>
      <c r="D4" s="13" t="s">
        <v>24</v>
      </c>
      <c r="E4" s="13" t="s">
        <v>23</v>
      </c>
      <c r="F4" s="13" t="s">
        <v>24</v>
      </c>
      <c r="G4" s="13" t="s">
        <v>23</v>
      </c>
      <c r="H4" s="13" t="s">
        <v>24</v>
      </c>
      <c r="I4" s="13" t="s">
        <v>23</v>
      </c>
      <c r="J4" s="13" t="s">
        <v>24</v>
      </c>
      <c r="K4" s="13" t="s">
        <v>23</v>
      </c>
      <c r="L4" s="13" t="s">
        <v>24</v>
      </c>
    </row>
    <row r="5" spans="2:12" ht="15.75">
      <c r="B5" s="13">
        <v>1</v>
      </c>
      <c r="C5" s="13">
        <v>2</v>
      </c>
      <c r="D5" s="13">
        <v>3</v>
      </c>
      <c r="E5" s="13">
        <v>4</v>
      </c>
      <c r="F5" s="13">
        <v>5</v>
      </c>
      <c r="G5" s="13">
        <v>6</v>
      </c>
      <c r="H5" s="13">
        <v>7</v>
      </c>
      <c r="I5" s="13">
        <v>8</v>
      </c>
      <c r="J5" s="13">
        <v>9</v>
      </c>
      <c r="K5" s="13">
        <v>10</v>
      </c>
      <c r="L5" s="13">
        <v>11</v>
      </c>
    </row>
    <row r="6" spans="2:12" ht="15.75">
      <c r="B6" s="13"/>
      <c r="C6" s="13"/>
      <c r="D6" s="13"/>
      <c r="E6" s="13"/>
      <c r="F6" s="13"/>
      <c r="G6" s="13"/>
      <c r="H6" s="13"/>
      <c r="I6" s="13"/>
      <c r="J6" s="13"/>
      <c r="K6" s="13"/>
      <c r="L6" s="13"/>
    </row>
    <row r="7" spans="2:12" ht="15.75">
      <c r="B7" s="13"/>
      <c r="C7" s="13"/>
      <c r="D7" s="13"/>
      <c r="E7" s="13"/>
      <c r="F7" s="13"/>
      <c r="G7" s="13"/>
      <c r="H7" s="13"/>
      <c r="I7" s="13"/>
      <c r="J7" s="13"/>
      <c r="K7" s="13"/>
      <c r="L7" s="13"/>
    </row>
    <row r="8" spans="2:12" ht="18.75" customHeight="1">
      <c r="B8" s="13" t="s">
        <v>16</v>
      </c>
      <c r="C8" s="13"/>
      <c r="D8" s="13"/>
      <c r="E8" s="13"/>
      <c r="F8" s="13"/>
      <c r="G8" s="13"/>
      <c r="H8" s="13"/>
      <c r="I8" s="13"/>
      <c r="J8" s="13"/>
      <c r="K8" s="13"/>
      <c r="L8" s="13"/>
    </row>
    <row r="9" spans="2:12" ht="99" customHeight="1">
      <c r="B9" s="13" t="s">
        <v>49</v>
      </c>
      <c r="C9" s="13" t="s">
        <v>27</v>
      </c>
      <c r="D9" s="13"/>
      <c r="E9" s="13" t="s">
        <v>27</v>
      </c>
      <c r="F9" s="13"/>
      <c r="G9" s="13" t="s">
        <v>27</v>
      </c>
      <c r="H9" s="13"/>
      <c r="I9" s="13" t="s">
        <v>27</v>
      </c>
      <c r="J9" s="13"/>
      <c r="K9" s="13" t="s">
        <v>27</v>
      </c>
      <c r="L9" s="13"/>
    </row>
    <row r="11" spans="1:11" ht="15.75">
      <c r="A11" s="132" t="s">
        <v>51</v>
      </c>
      <c r="B11" s="132"/>
      <c r="C11" s="132"/>
      <c r="D11" s="132"/>
      <c r="E11" s="132"/>
      <c r="F11" s="132"/>
      <c r="G11" s="132"/>
      <c r="H11" s="132"/>
      <c r="I11" s="132"/>
      <c r="J11" s="132"/>
      <c r="K11" s="132"/>
    </row>
    <row r="12" ht="15.75">
      <c r="K12" s="1"/>
    </row>
    <row r="13" spans="1:16" ht="25.5" customHeight="1">
      <c r="A13" s="255" t="s">
        <v>39</v>
      </c>
      <c r="B13" s="255" t="s">
        <v>52</v>
      </c>
      <c r="C13" s="123" t="s">
        <v>333</v>
      </c>
      <c r="D13" s="123"/>
      <c r="E13" s="123"/>
      <c r="F13" s="123"/>
      <c r="G13" s="123" t="s">
        <v>345</v>
      </c>
      <c r="H13" s="123"/>
      <c r="I13" s="123"/>
      <c r="J13" s="123"/>
      <c r="K13" s="123" t="s">
        <v>12</v>
      </c>
      <c r="L13" s="123"/>
      <c r="M13" s="123" t="s">
        <v>107</v>
      </c>
      <c r="N13" s="123"/>
      <c r="O13" s="123" t="s">
        <v>346</v>
      </c>
      <c r="P13" s="123"/>
    </row>
    <row r="14" spans="1:16" ht="47.25" customHeight="1">
      <c r="A14" s="262"/>
      <c r="B14" s="262"/>
      <c r="C14" s="123" t="s">
        <v>23</v>
      </c>
      <c r="D14" s="123"/>
      <c r="E14" s="123" t="s">
        <v>24</v>
      </c>
      <c r="F14" s="123"/>
      <c r="G14" s="123" t="s">
        <v>23</v>
      </c>
      <c r="H14" s="123"/>
      <c r="I14" s="123" t="s">
        <v>24</v>
      </c>
      <c r="J14" s="123"/>
      <c r="K14" s="255" t="s">
        <v>23</v>
      </c>
      <c r="L14" s="255" t="s">
        <v>24</v>
      </c>
      <c r="M14" s="255" t="s">
        <v>23</v>
      </c>
      <c r="N14" s="255" t="s">
        <v>24</v>
      </c>
      <c r="O14" s="255" t="s">
        <v>23</v>
      </c>
      <c r="P14" s="255" t="s">
        <v>24</v>
      </c>
    </row>
    <row r="15" spans="1:16" ht="47.25" customHeight="1">
      <c r="A15" s="256"/>
      <c r="B15" s="256"/>
      <c r="C15" s="13" t="s">
        <v>105</v>
      </c>
      <c r="D15" s="13" t="s">
        <v>106</v>
      </c>
      <c r="E15" s="13" t="s">
        <v>105</v>
      </c>
      <c r="F15" s="13" t="s">
        <v>106</v>
      </c>
      <c r="G15" s="13" t="s">
        <v>105</v>
      </c>
      <c r="H15" s="13" t="s">
        <v>106</v>
      </c>
      <c r="I15" s="13" t="s">
        <v>105</v>
      </c>
      <c r="J15" s="13" t="s">
        <v>106</v>
      </c>
      <c r="K15" s="256"/>
      <c r="L15" s="256"/>
      <c r="M15" s="256"/>
      <c r="N15" s="256"/>
      <c r="O15" s="256"/>
      <c r="P15" s="256"/>
    </row>
    <row r="16" spans="1:16" ht="15.75">
      <c r="A16" s="13">
        <v>1</v>
      </c>
      <c r="B16" s="13">
        <v>2</v>
      </c>
      <c r="C16" s="13">
        <v>3</v>
      </c>
      <c r="D16" s="13">
        <v>4</v>
      </c>
      <c r="E16" s="13">
        <v>5</v>
      </c>
      <c r="F16" s="13">
        <v>6</v>
      </c>
      <c r="G16" s="13">
        <v>7</v>
      </c>
      <c r="H16" s="13">
        <v>8</v>
      </c>
      <c r="I16" s="13">
        <v>9</v>
      </c>
      <c r="J16" s="13">
        <v>10</v>
      </c>
      <c r="K16" s="13">
        <v>11</v>
      </c>
      <c r="L16" s="13">
        <v>12</v>
      </c>
      <c r="M16" s="13">
        <v>13</v>
      </c>
      <c r="N16" s="13">
        <v>14</v>
      </c>
      <c r="O16" s="13">
        <v>15</v>
      </c>
      <c r="P16" s="13">
        <v>16</v>
      </c>
    </row>
    <row r="17" spans="1:16" ht="15.75">
      <c r="A17" s="13"/>
      <c r="B17" s="20"/>
      <c r="C17" s="20"/>
      <c r="D17" s="20"/>
      <c r="E17" s="20"/>
      <c r="F17" s="20"/>
      <c r="G17" s="20"/>
      <c r="H17" s="20"/>
      <c r="I17" s="20"/>
      <c r="J17" s="20"/>
      <c r="K17" s="20"/>
      <c r="L17" s="20"/>
      <c r="M17" s="20"/>
      <c r="N17" s="20"/>
      <c r="O17" s="20"/>
      <c r="P17" s="20"/>
    </row>
    <row r="18" spans="1:16" ht="21.75" customHeight="1">
      <c r="A18" s="13"/>
      <c r="B18" s="13" t="s">
        <v>16</v>
      </c>
      <c r="C18" s="13"/>
      <c r="D18" s="13"/>
      <c r="E18" s="13"/>
      <c r="F18" s="13"/>
      <c r="G18" s="13"/>
      <c r="H18" s="13"/>
      <c r="I18" s="13"/>
      <c r="J18" s="13"/>
      <c r="K18" s="13"/>
      <c r="L18" s="13"/>
      <c r="M18" s="13"/>
      <c r="N18" s="13"/>
      <c r="O18" s="13"/>
      <c r="P18" s="13"/>
    </row>
    <row r="19" spans="1:16" ht="72.75" customHeight="1">
      <c r="A19" s="13"/>
      <c r="B19" s="13" t="s">
        <v>53</v>
      </c>
      <c r="C19" s="13" t="s">
        <v>27</v>
      </c>
      <c r="D19" s="13" t="s">
        <v>27</v>
      </c>
      <c r="E19" s="13"/>
      <c r="F19" s="13"/>
      <c r="G19" s="13" t="s">
        <v>27</v>
      </c>
      <c r="H19" s="13" t="s">
        <v>27</v>
      </c>
      <c r="I19" s="13"/>
      <c r="J19" s="13"/>
      <c r="K19" s="13" t="s">
        <v>27</v>
      </c>
      <c r="L19" s="13"/>
      <c r="M19" s="13" t="s">
        <v>27</v>
      </c>
      <c r="N19" s="13"/>
      <c r="O19" s="13" t="s">
        <v>27</v>
      </c>
      <c r="P19" s="13"/>
    </row>
  </sheetData>
  <sheetProtection/>
  <mergeCells count="26">
    <mergeCell ref="O13:P13"/>
    <mergeCell ref="C14:D14"/>
    <mergeCell ref="E14:F14"/>
    <mergeCell ref="G14:H14"/>
    <mergeCell ref="I14:J14"/>
    <mergeCell ref="L14:L15"/>
    <mergeCell ref="M14:M15"/>
    <mergeCell ref="N14:N15"/>
    <mergeCell ref="O14:O15"/>
    <mergeCell ref="P14:P15"/>
    <mergeCell ref="M13:N13"/>
    <mergeCell ref="A11:I11"/>
    <mergeCell ref="J11:K11"/>
    <mergeCell ref="C13:F13"/>
    <mergeCell ref="G13:J13"/>
    <mergeCell ref="K13:L13"/>
    <mergeCell ref="B13:B15"/>
    <mergeCell ref="A13:A15"/>
    <mergeCell ref="K14:K15"/>
    <mergeCell ref="I3:J3"/>
    <mergeCell ref="K3:L3"/>
    <mergeCell ref="A1:I1"/>
    <mergeCell ref="B3:B4"/>
    <mergeCell ref="C3:D3"/>
    <mergeCell ref="E3:F3"/>
    <mergeCell ref="G3:H3"/>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tabColor theme="5" tint="0.5999900102615356"/>
  </sheetPr>
  <dimension ref="A1:M18"/>
  <sheetViews>
    <sheetView view="pageBreakPreview" zoomScaleSheetLayoutView="100" zoomScalePageLayoutView="0" workbookViewId="0" topLeftCell="A4">
      <selection activeCell="B8" sqref="B8"/>
    </sheetView>
  </sheetViews>
  <sheetFormatPr defaultColWidth="9.140625" defaultRowHeight="15"/>
  <cols>
    <col min="1" max="1" width="5.00390625" style="0" customWidth="1"/>
    <col min="2" max="2" width="23.7109375" style="0" customWidth="1"/>
    <col min="3" max="3" width="27.140625" style="0" customWidth="1"/>
    <col min="4" max="4" width="13.140625" style="0" customWidth="1"/>
    <col min="5" max="5" width="14.421875" style="0" customWidth="1"/>
    <col min="6" max="6" width="14.28125" style="0" bestFit="1" customWidth="1"/>
    <col min="7" max="7" width="11.421875" style="0" customWidth="1"/>
    <col min="8" max="8" width="14.421875" style="0" customWidth="1"/>
    <col min="9" max="9" width="15.140625" style="0" customWidth="1"/>
    <col min="10" max="10" width="12.28125" style="0" customWidth="1"/>
    <col min="11" max="11" width="14.57421875" style="0" customWidth="1"/>
    <col min="12" max="12" width="7.00390625" style="0" customWidth="1"/>
  </cols>
  <sheetData>
    <row r="1" spans="1:12" ht="15.75">
      <c r="A1" s="132" t="s">
        <v>108</v>
      </c>
      <c r="B1" s="132"/>
      <c r="C1" s="132"/>
      <c r="D1" s="132"/>
      <c r="E1" s="132"/>
      <c r="F1" s="132"/>
      <c r="G1" s="132"/>
      <c r="H1" s="132"/>
      <c r="I1" s="132"/>
      <c r="J1" s="132"/>
      <c r="K1" s="132"/>
      <c r="L1" s="132"/>
    </row>
    <row r="2" spans="1:12" ht="15.75">
      <c r="A2" s="21"/>
      <c r="B2" s="21"/>
      <c r="C2" s="21"/>
      <c r="D2" s="21"/>
      <c r="E2" s="21"/>
      <c r="F2" s="21"/>
      <c r="G2" s="21"/>
      <c r="H2" s="21"/>
      <c r="I2" s="21"/>
      <c r="J2" s="21"/>
      <c r="K2" s="21"/>
      <c r="L2" s="21"/>
    </row>
    <row r="3" spans="1:12" ht="18" customHeight="1">
      <c r="A3" s="132" t="s">
        <v>347</v>
      </c>
      <c r="B3" s="132"/>
      <c r="C3" s="132"/>
      <c r="D3" s="132"/>
      <c r="E3" s="132"/>
      <c r="F3" s="132"/>
      <c r="G3" s="132"/>
      <c r="H3" s="132"/>
      <c r="I3" s="132"/>
      <c r="J3" s="132"/>
      <c r="K3" s="132"/>
      <c r="L3" s="132"/>
    </row>
    <row r="4" spans="1:13" ht="15.75">
      <c r="A4" s="21"/>
      <c r="B4" s="21"/>
      <c r="C4" s="21"/>
      <c r="D4" s="21"/>
      <c r="E4" s="21"/>
      <c r="F4" s="21"/>
      <c r="G4" s="21"/>
      <c r="H4" s="21"/>
      <c r="I4" s="21"/>
      <c r="J4" s="21"/>
      <c r="K4" s="21"/>
      <c r="L4" s="21"/>
      <c r="M4" s="37" t="s">
        <v>19</v>
      </c>
    </row>
    <row r="5" spans="1:13" ht="36" customHeight="1">
      <c r="A5" s="123" t="s">
        <v>39</v>
      </c>
      <c r="B5" s="123" t="s">
        <v>54</v>
      </c>
      <c r="C5" s="123" t="s">
        <v>55</v>
      </c>
      <c r="D5" s="123" t="s">
        <v>333</v>
      </c>
      <c r="E5" s="123"/>
      <c r="F5" s="123"/>
      <c r="G5" s="123" t="s">
        <v>334</v>
      </c>
      <c r="H5" s="123"/>
      <c r="I5" s="123"/>
      <c r="J5" s="123" t="s">
        <v>335</v>
      </c>
      <c r="K5" s="123"/>
      <c r="L5" s="123"/>
      <c r="M5" s="123"/>
    </row>
    <row r="6" spans="1:13" ht="31.5" customHeight="1">
      <c r="A6" s="123"/>
      <c r="B6" s="123"/>
      <c r="C6" s="123"/>
      <c r="D6" s="13" t="s">
        <v>23</v>
      </c>
      <c r="E6" s="13" t="s">
        <v>24</v>
      </c>
      <c r="F6" s="13" t="s">
        <v>59</v>
      </c>
      <c r="G6" s="13" t="s">
        <v>23</v>
      </c>
      <c r="H6" s="13" t="s">
        <v>24</v>
      </c>
      <c r="I6" s="15" t="s">
        <v>60</v>
      </c>
      <c r="J6" s="13" t="s">
        <v>23</v>
      </c>
      <c r="K6" s="13" t="s">
        <v>24</v>
      </c>
      <c r="L6" s="123" t="s">
        <v>58</v>
      </c>
      <c r="M6" s="123"/>
    </row>
    <row r="7" spans="1:13" ht="15.75">
      <c r="A7" s="13">
        <v>1</v>
      </c>
      <c r="B7" s="13">
        <v>2</v>
      </c>
      <c r="C7" s="13">
        <v>3</v>
      </c>
      <c r="D7" s="13">
        <v>4</v>
      </c>
      <c r="E7" s="13">
        <v>5</v>
      </c>
      <c r="F7" s="13">
        <v>6</v>
      </c>
      <c r="G7" s="13">
        <v>7</v>
      </c>
      <c r="H7" s="13">
        <v>8</v>
      </c>
      <c r="I7" s="13">
        <v>9</v>
      </c>
      <c r="J7" s="13">
        <v>10</v>
      </c>
      <c r="K7" s="13">
        <v>11</v>
      </c>
      <c r="L7" s="123">
        <v>12</v>
      </c>
      <c r="M7" s="123"/>
    </row>
    <row r="8" spans="1:13" ht="131.25" customHeight="1">
      <c r="A8" s="13"/>
      <c r="B8" s="55" t="s">
        <v>373</v>
      </c>
      <c r="C8" s="56" t="s">
        <v>374</v>
      </c>
      <c r="D8" s="20"/>
      <c r="E8" s="57">
        <f>'Форма 2020-2 П.7'!M93</f>
        <v>47589096.50000001</v>
      </c>
      <c r="F8" s="57">
        <f>E8</f>
        <v>47589096.50000001</v>
      </c>
      <c r="G8" s="20"/>
      <c r="H8" s="57">
        <f>'Форма 2020-2 П.7'!Q93</f>
        <v>14479614</v>
      </c>
      <c r="I8" s="57">
        <f>H8</f>
        <v>14479614</v>
      </c>
      <c r="J8" s="20"/>
      <c r="K8" s="57">
        <f>'Форма 2020-2 П.7'!U93</f>
        <v>14547011</v>
      </c>
      <c r="L8" s="268">
        <f>K8</f>
        <v>14547011</v>
      </c>
      <c r="M8" s="123"/>
    </row>
    <row r="9" spans="1:13" ht="24" customHeight="1">
      <c r="A9" s="13"/>
      <c r="B9" s="13" t="s">
        <v>16</v>
      </c>
      <c r="C9" s="20"/>
      <c r="D9" s="20"/>
      <c r="E9" s="57">
        <f>E8</f>
        <v>47589096.50000001</v>
      </c>
      <c r="F9" s="57">
        <f>F8</f>
        <v>47589096.50000001</v>
      </c>
      <c r="G9" s="20"/>
      <c r="H9" s="57">
        <f>H8</f>
        <v>14479614</v>
      </c>
      <c r="I9" s="57">
        <f>I8</f>
        <v>14479614</v>
      </c>
      <c r="J9" s="20"/>
      <c r="K9" s="57">
        <f>K8</f>
        <v>14547011</v>
      </c>
      <c r="L9" s="268">
        <f>L8</f>
        <v>14547011</v>
      </c>
      <c r="M9" s="123"/>
    </row>
    <row r="10" spans="2:13" ht="15.75" customHeight="1">
      <c r="B10" s="22"/>
      <c r="C10" s="22"/>
      <c r="D10" s="22"/>
      <c r="E10" s="22"/>
      <c r="F10" s="22"/>
      <c r="G10" s="22"/>
      <c r="H10" s="22"/>
      <c r="I10" s="22"/>
      <c r="J10" s="22"/>
      <c r="K10" s="22"/>
      <c r="L10" s="22"/>
      <c r="M10" s="22"/>
    </row>
    <row r="11" spans="1:13" ht="15.75" customHeight="1">
      <c r="A11" s="132" t="s">
        <v>348</v>
      </c>
      <c r="B11" s="132"/>
      <c r="C11" s="132"/>
      <c r="D11" s="132"/>
      <c r="E11" s="132"/>
      <c r="F11" s="132"/>
      <c r="G11" s="132"/>
      <c r="H11" s="132"/>
      <c r="I11" s="132"/>
      <c r="J11" s="132"/>
      <c r="K11" s="132"/>
      <c r="L11" s="132"/>
      <c r="M11" s="9"/>
    </row>
    <row r="12" spans="1:13" ht="15.75">
      <c r="A12" s="21"/>
      <c r="B12" s="21"/>
      <c r="C12" s="21"/>
      <c r="D12" s="21"/>
      <c r="E12" s="21"/>
      <c r="F12" s="21"/>
      <c r="G12" s="21"/>
      <c r="H12" s="21"/>
      <c r="I12" s="21"/>
      <c r="J12" s="21"/>
      <c r="K12" s="21"/>
      <c r="L12" s="21"/>
      <c r="M12" s="37" t="s">
        <v>19</v>
      </c>
    </row>
    <row r="13" spans="1:13" ht="15.75" customHeight="1">
      <c r="A13" s="123" t="s">
        <v>39</v>
      </c>
      <c r="B13" s="123" t="s">
        <v>54</v>
      </c>
      <c r="C13" s="123" t="s">
        <v>55</v>
      </c>
      <c r="D13" s="150" t="s">
        <v>99</v>
      </c>
      <c r="E13" s="150"/>
      <c r="F13" s="150"/>
      <c r="G13" s="150"/>
      <c r="H13" s="150"/>
      <c r="I13" s="123" t="s">
        <v>336</v>
      </c>
      <c r="J13" s="123"/>
      <c r="K13" s="123"/>
      <c r="L13" s="123"/>
      <c r="M13" s="123"/>
    </row>
    <row r="14" spans="1:13" ht="24" customHeight="1">
      <c r="A14" s="123"/>
      <c r="B14" s="123"/>
      <c r="C14" s="123"/>
      <c r="D14" s="148" t="s">
        <v>23</v>
      </c>
      <c r="E14" s="148"/>
      <c r="F14" s="148" t="s">
        <v>24</v>
      </c>
      <c r="G14" s="148"/>
      <c r="H14" s="147" t="s">
        <v>56</v>
      </c>
      <c r="I14" s="148" t="s">
        <v>23</v>
      </c>
      <c r="J14" s="148"/>
      <c r="K14" s="148" t="s">
        <v>24</v>
      </c>
      <c r="L14" s="148"/>
      <c r="M14" s="147" t="s">
        <v>57</v>
      </c>
    </row>
    <row r="15" spans="1:13" ht="15.75" customHeight="1">
      <c r="A15" s="123"/>
      <c r="B15" s="123"/>
      <c r="C15" s="123"/>
      <c r="D15" s="148"/>
      <c r="E15" s="148"/>
      <c r="F15" s="148"/>
      <c r="G15" s="148"/>
      <c r="H15" s="148"/>
      <c r="I15" s="148"/>
      <c r="J15" s="148"/>
      <c r="K15" s="148"/>
      <c r="L15" s="148"/>
      <c r="M15" s="148"/>
    </row>
    <row r="16" spans="1:13" ht="15.75">
      <c r="A16" s="13">
        <v>1</v>
      </c>
      <c r="B16" s="13">
        <v>2</v>
      </c>
      <c r="C16" s="13">
        <v>3</v>
      </c>
      <c r="D16" s="148">
        <v>4</v>
      </c>
      <c r="E16" s="148"/>
      <c r="F16" s="148">
        <v>5</v>
      </c>
      <c r="G16" s="148"/>
      <c r="H16" s="18">
        <v>6</v>
      </c>
      <c r="I16" s="269">
        <v>7</v>
      </c>
      <c r="J16" s="270"/>
      <c r="K16" s="269">
        <v>8</v>
      </c>
      <c r="L16" s="270"/>
      <c r="M16" s="18">
        <v>9</v>
      </c>
    </row>
    <row r="17" spans="1:13" ht="15.75">
      <c r="A17" s="13"/>
      <c r="B17" s="13"/>
      <c r="C17" s="13"/>
      <c r="D17" s="148"/>
      <c r="E17" s="148"/>
      <c r="F17" s="148"/>
      <c r="G17" s="148"/>
      <c r="H17" s="18"/>
      <c r="I17" s="269"/>
      <c r="J17" s="270"/>
      <c r="K17" s="269"/>
      <c r="L17" s="270"/>
      <c r="M17" s="18"/>
    </row>
    <row r="18" spans="1:13" ht="15.75">
      <c r="A18" s="13"/>
      <c r="B18" s="13" t="s">
        <v>16</v>
      </c>
      <c r="C18" s="13"/>
      <c r="D18" s="148"/>
      <c r="E18" s="148"/>
      <c r="F18" s="148"/>
      <c r="G18" s="148"/>
      <c r="H18" s="18"/>
      <c r="I18" s="269"/>
      <c r="J18" s="270"/>
      <c r="K18" s="269"/>
      <c r="L18" s="270"/>
      <c r="M18" s="18"/>
    </row>
  </sheetData>
  <sheetProtection/>
  <mergeCells count="36">
    <mergeCell ref="D16:E16"/>
    <mergeCell ref="D17:E17"/>
    <mergeCell ref="D18:E18"/>
    <mergeCell ref="F16:G16"/>
    <mergeCell ref="F17:G17"/>
    <mergeCell ref="F18:G18"/>
    <mergeCell ref="I18:J18"/>
    <mergeCell ref="K17:L17"/>
    <mergeCell ref="K18:L18"/>
    <mergeCell ref="K16:L16"/>
    <mergeCell ref="I16:J16"/>
    <mergeCell ref="I17:J17"/>
    <mergeCell ref="L7:M7"/>
    <mergeCell ref="L8:M8"/>
    <mergeCell ref="L9:M9"/>
    <mergeCell ref="I14:J15"/>
    <mergeCell ref="K14:L15"/>
    <mergeCell ref="M14:M15"/>
    <mergeCell ref="I13:M13"/>
    <mergeCell ref="A11:L11"/>
    <mergeCell ref="A5:A6"/>
    <mergeCell ref="B5:B6"/>
    <mergeCell ref="C5:C6"/>
    <mergeCell ref="D5:F5"/>
    <mergeCell ref="G5:I5"/>
    <mergeCell ref="L6:M6"/>
    <mergeCell ref="A1:L1"/>
    <mergeCell ref="A3:L3"/>
    <mergeCell ref="D13:H13"/>
    <mergeCell ref="J5:M5"/>
    <mergeCell ref="A13:A15"/>
    <mergeCell ref="B13:B15"/>
    <mergeCell ref="C13:C15"/>
    <mergeCell ref="D14:E15"/>
    <mergeCell ref="F14:G15"/>
    <mergeCell ref="H14:H15"/>
  </mergeCells>
  <printOptions/>
  <pageMargins left="0.1968503937007874" right="0.1968503937007874" top="0.1968503937007874" bottom="0.1968503937007874" header="0.31496062992125984" footer="0.31496062992125984"/>
  <pageSetup horizontalDpi="600" verticalDpi="600" orientation="landscape" paperSize="9" scale="78" r:id="rId1"/>
</worksheet>
</file>

<file path=xl/worksheets/sheet9.xml><?xml version="1.0" encoding="utf-8"?>
<worksheet xmlns="http://schemas.openxmlformats.org/spreadsheetml/2006/main" xmlns:r="http://schemas.openxmlformats.org/officeDocument/2006/relationships">
  <sheetPr>
    <tabColor theme="5" tint="0.5999900102615356"/>
  </sheetPr>
  <dimension ref="A1:V93"/>
  <sheetViews>
    <sheetView tabSelected="1" view="pageBreakPreview" zoomScale="115" zoomScaleSheetLayoutView="115" zoomScalePageLayoutView="0" workbookViewId="0" topLeftCell="A32">
      <selection activeCell="P38" sqref="P38"/>
    </sheetView>
  </sheetViews>
  <sheetFormatPr defaultColWidth="9.140625" defaultRowHeight="15"/>
  <cols>
    <col min="1" max="1" width="29.57421875" style="0" customWidth="1"/>
    <col min="2" max="2" width="0.13671875" style="0" hidden="1" customWidth="1"/>
    <col min="3" max="9" width="3.140625" style="0" hidden="1" customWidth="1"/>
    <col min="10" max="10" width="4.421875" style="0" hidden="1" customWidth="1"/>
    <col min="11" max="11" width="16.7109375" style="0" customWidth="1"/>
    <col min="12" max="12" width="19.28125" style="0" customWidth="1"/>
    <col min="13" max="13" width="15.28125" style="0" customWidth="1"/>
    <col min="14" max="14" width="13.28125" style="0" customWidth="1"/>
    <col min="15" max="15" width="13.8515625" style="0" customWidth="1"/>
    <col min="16" max="16" width="12.8515625" style="0" customWidth="1"/>
    <col min="17" max="17" width="14.28125" style="0" customWidth="1"/>
    <col min="18" max="18" width="14.00390625" style="0" customWidth="1"/>
    <col min="19" max="20" width="13.8515625" style="0" customWidth="1"/>
    <col min="21" max="21" width="14.00390625" style="0" customWidth="1"/>
    <col min="22" max="22" width="13.00390625" style="0" customWidth="1"/>
  </cols>
  <sheetData>
    <row r="1" spans="1:22" ht="15.75">
      <c r="A1" s="132" t="s">
        <v>349</v>
      </c>
      <c r="B1" s="132"/>
      <c r="C1" s="132"/>
      <c r="D1" s="132"/>
      <c r="E1" s="132"/>
      <c r="F1" s="132"/>
      <c r="G1" s="132"/>
      <c r="H1" s="132"/>
      <c r="I1" s="132"/>
      <c r="J1" s="132"/>
      <c r="K1" s="132"/>
      <c r="L1" s="132"/>
      <c r="M1" s="132"/>
      <c r="N1" s="132"/>
      <c r="O1" s="132"/>
      <c r="P1" s="132"/>
      <c r="Q1" s="132"/>
      <c r="R1" s="132"/>
      <c r="S1" s="132"/>
      <c r="T1" s="132"/>
      <c r="U1" s="132"/>
      <c r="V1" s="132"/>
    </row>
    <row r="2" ht="15.75">
      <c r="V2" s="37" t="s">
        <v>19</v>
      </c>
    </row>
    <row r="3" spans="1:22" ht="47.25" customHeight="1">
      <c r="A3" s="123" t="s">
        <v>64</v>
      </c>
      <c r="B3" s="13"/>
      <c r="C3" s="13"/>
      <c r="D3" s="13"/>
      <c r="E3" s="13"/>
      <c r="F3" s="13"/>
      <c r="G3" s="13"/>
      <c r="H3" s="13"/>
      <c r="I3" s="13"/>
      <c r="J3" s="13"/>
      <c r="K3" s="123" t="s">
        <v>65</v>
      </c>
      <c r="L3" s="123" t="s">
        <v>61</v>
      </c>
      <c r="M3" s="123" t="s">
        <v>333</v>
      </c>
      <c r="N3" s="123"/>
      <c r="O3" s="123" t="s">
        <v>334</v>
      </c>
      <c r="P3" s="123"/>
      <c r="Q3" s="123" t="s">
        <v>335</v>
      </c>
      <c r="R3" s="123"/>
      <c r="S3" s="123" t="s">
        <v>99</v>
      </c>
      <c r="T3" s="123"/>
      <c r="U3" s="123" t="s">
        <v>336</v>
      </c>
      <c r="V3" s="123"/>
    </row>
    <row r="4" spans="1:22" ht="117.75" customHeight="1">
      <c r="A4" s="123"/>
      <c r="B4" s="13"/>
      <c r="C4" s="13"/>
      <c r="D4" s="13"/>
      <c r="E4" s="13"/>
      <c r="F4" s="13"/>
      <c r="G4" s="13"/>
      <c r="H4" s="13"/>
      <c r="I4" s="13"/>
      <c r="J4" s="13"/>
      <c r="K4" s="123"/>
      <c r="L4" s="123"/>
      <c r="M4" s="13" t="s">
        <v>63</v>
      </c>
      <c r="N4" s="13" t="s">
        <v>62</v>
      </c>
      <c r="O4" s="13" t="s">
        <v>63</v>
      </c>
      <c r="P4" s="13" t="s">
        <v>62</v>
      </c>
      <c r="Q4" s="13" t="s">
        <v>63</v>
      </c>
      <c r="R4" s="13" t="s">
        <v>62</v>
      </c>
      <c r="S4" s="13" t="s">
        <v>63</v>
      </c>
      <c r="T4" s="13" t="s">
        <v>62</v>
      </c>
      <c r="U4" s="13" t="s">
        <v>63</v>
      </c>
      <c r="V4" s="13" t="s">
        <v>62</v>
      </c>
    </row>
    <row r="5" spans="1:22" ht="18" customHeight="1">
      <c r="A5" s="13">
        <v>1</v>
      </c>
      <c r="B5" s="13"/>
      <c r="C5" s="13"/>
      <c r="D5" s="13"/>
      <c r="E5" s="13"/>
      <c r="F5" s="13"/>
      <c r="G5" s="13"/>
      <c r="H5" s="13"/>
      <c r="I5" s="13"/>
      <c r="J5" s="13"/>
      <c r="K5" s="13">
        <v>2</v>
      </c>
      <c r="L5" s="13">
        <v>3</v>
      </c>
      <c r="M5" s="13">
        <v>4</v>
      </c>
      <c r="N5" s="13">
        <v>5</v>
      </c>
      <c r="O5" s="13">
        <v>6</v>
      </c>
      <c r="P5" s="13">
        <v>7</v>
      </c>
      <c r="Q5" s="13">
        <v>8</v>
      </c>
      <c r="R5" s="13">
        <v>9</v>
      </c>
      <c r="S5" s="13">
        <v>10</v>
      </c>
      <c r="T5" s="13">
        <v>11</v>
      </c>
      <c r="U5" s="13">
        <v>12</v>
      </c>
      <c r="V5" s="13">
        <v>13</v>
      </c>
    </row>
    <row r="6" spans="1:22" ht="18.75" customHeight="1">
      <c r="A6" s="27" t="s">
        <v>270</v>
      </c>
      <c r="B6" s="27"/>
      <c r="C6" s="27"/>
      <c r="D6" s="27"/>
      <c r="E6" s="27"/>
      <c r="F6" s="27"/>
      <c r="G6" s="27"/>
      <c r="H6" s="27"/>
      <c r="I6" s="27"/>
      <c r="J6" s="27"/>
      <c r="K6" s="13"/>
      <c r="L6" s="13"/>
      <c r="M6" s="47">
        <f>'Форма 2020-2 П.6'!E8</f>
        <v>47589096.50000001</v>
      </c>
      <c r="N6" s="13"/>
      <c r="O6" s="47">
        <f>'Форма 2020-2 П.6'!I8</f>
        <v>14479614</v>
      </c>
      <c r="P6" s="13"/>
      <c r="Q6" s="47">
        <f>'Форма 2020-2 П.6'!L8</f>
        <v>14547011</v>
      </c>
      <c r="R6" s="13"/>
      <c r="S6" s="47">
        <v>15130326</v>
      </c>
      <c r="T6" s="47"/>
      <c r="U6" s="47">
        <v>15932233</v>
      </c>
      <c r="V6" s="13"/>
    </row>
    <row r="7" spans="1:22" ht="42" customHeight="1">
      <c r="A7" s="297" t="s">
        <v>148</v>
      </c>
      <c r="B7" s="297"/>
      <c r="C7" s="297"/>
      <c r="D7" s="297"/>
      <c r="E7" s="297"/>
      <c r="F7" s="297"/>
      <c r="G7" s="297"/>
      <c r="H7" s="297"/>
      <c r="I7" s="297"/>
      <c r="J7" s="297"/>
      <c r="K7" s="13"/>
      <c r="L7" s="13"/>
      <c r="M7" s="47"/>
      <c r="N7" s="13"/>
      <c r="O7" s="47"/>
      <c r="P7" s="13"/>
      <c r="Q7" s="47"/>
      <c r="R7" s="13"/>
      <c r="S7" s="47"/>
      <c r="T7" s="47"/>
      <c r="U7" s="47"/>
      <c r="V7" s="13"/>
    </row>
    <row r="8" spans="1:22" ht="21" customHeight="1">
      <c r="A8" s="282" t="s">
        <v>149</v>
      </c>
      <c r="B8" s="282"/>
      <c r="C8" s="282"/>
      <c r="D8" s="282"/>
      <c r="E8" s="282"/>
      <c r="F8" s="282"/>
      <c r="G8" s="282"/>
      <c r="H8" s="282"/>
      <c r="I8" s="282"/>
      <c r="J8" s="282"/>
      <c r="K8" s="13"/>
      <c r="L8" s="13"/>
      <c r="M8" s="47">
        <f>'Форма 2020-2 П.7'!M9</f>
        <v>129750</v>
      </c>
      <c r="N8" s="13"/>
      <c r="O8" s="47"/>
      <c r="P8" s="13"/>
      <c r="Q8" s="47"/>
      <c r="R8" s="13"/>
      <c r="S8" s="47"/>
      <c r="T8" s="47"/>
      <c r="U8" s="47"/>
      <c r="V8" s="13"/>
    </row>
    <row r="9" spans="1:22" ht="18" customHeight="1">
      <c r="A9" s="277" t="s">
        <v>150</v>
      </c>
      <c r="B9" s="277"/>
      <c r="C9" s="277"/>
      <c r="D9" s="277"/>
      <c r="E9" s="277"/>
      <c r="F9" s="277"/>
      <c r="G9" s="277"/>
      <c r="H9" s="277"/>
      <c r="I9" s="277"/>
      <c r="J9" s="277"/>
      <c r="K9" s="13"/>
      <c r="L9" s="13"/>
      <c r="M9" s="47">
        <f>'Форма 2020-2 П.7'!M10</f>
        <v>1979000</v>
      </c>
      <c r="N9" s="13"/>
      <c r="O9" s="47"/>
      <c r="P9" s="13"/>
      <c r="Q9" s="47"/>
      <c r="R9" s="13"/>
      <c r="S9" s="47"/>
      <c r="T9" s="47"/>
      <c r="U9" s="47"/>
      <c r="V9" s="13"/>
    </row>
    <row r="10" spans="1:22" ht="30" customHeight="1">
      <c r="A10" s="273" t="s">
        <v>364</v>
      </c>
      <c r="B10" s="273"/>
      <c r="C10" s="273"/>
      <c r="D10" s="273"/>
      <c r="E10" s="273"/>
      <c r="F10" s="273"/>
      <c r="G10" s="273"/>
      <c r="H10" s="273"/>
      <c r="I10" s="273"/>
      <c r="J10" s="273"/>
      <c r="K10" s="13"/>
      <c r="L10" s="13"/>
      <c r="M10" s="47"/>
      <c r="N10" s="13"/>
      <c r="O10" s="47">
        <f>'Форма 2020-2 П.7'!Q11</f>
        <v>0</v>
      </c>
      <c r="P10" s="13"/>
      <c r="Q10" s="47"/>
      <c r="R10" s="13"/>
      <c r="S10" s="47"/>
      <c r="T10" s="47"/>
      <c r="U10" s="47"/>
      <c r="V10" s="13"/>
    </row>
    <row r="11" spans="1:22" ht="54.75" customHeight="1">
      <c r="A11" s="273" t="s">
        <v>151</v>
      </c>
      <c r="B11" s="273"/>
      <c r="C11" s="273"/>
      <c r="D11" s="273"/>
      <c r="E11" s="273"/>
      <c r="F11" s="273"/>
      <c r="G11" s="273"/>
      <c r="H11" s="273"/>
      <c r="I11" s="273"/>
      <c r="J11" s="273"/>
      <c r="K11" s="13" t="s">
        <v>390</v>
      </c>
      <c r="L11" s="13">
        <v>2832291</v>
      </c>
      <c r="M11" s="47">
        <f>'Форма 2020-2 П.7'!M12</f>
        <v>763967.82</v>
      </c>
      <c r="N11" s="13"/>
      <c r="O11" s="47">
        <f>'Форма 2020-2 П.7'!Q12</f>
        <v>2068324</v>
      </c>
      <c r="P11" s="119">
        <f>(O11+M11)/L11</f>
        <v>1.0000002895182734</v>
      </c>
      <c r="Q11" s="47"/>
      <c r="R11" s="13"/>
      <c r="S11" s="47"/>
      <c r="T11" s="47"/>
      <c r="U11" s="47"/>
      <c r="V11" s="13"/>
    </row>
    <row r="12" spans="1:22" ht="21.75" customHeight="1">
      <c r="A12" s="273" t="s">
        <v>152</v>
      </c>
      <c r="B12" s="273"/>
      <c r="C12" s="273"/>
      <c r="D12" s="273"/>
      <c r="E12" s="273"/>
      <c r="F12" s="273"/>
      <c r="G12" s="273"/>
      <c r="H12" s="273"/>
      <c r="I12" s="273"/>
      <c r="J12" s="273"/>
      <c r="K12" s="13"/>
      <c r="L12" s="13"/>
      <c r="M12" s="47">
        <f>'Форма 2020-2 П.7'!M13</f>
        <v>11000000</v>
      </c>
      <c r="N12" s="13"/>
      <c r="O12" s="47"/>
      <c r="P12" s="13"/>
      <c r="Q12" s="47"/>
      <c r="R12" s="13"/>
      <c r="S12" s="47"/>
      <c r="T12" s="47"/>
      <c r="U12" s="47"/>
      <c r="V12" s="13"/>
    </row>
    <row r="13" spans="1:22" ht="55.5" customHeight="1">
      <c r="A13" s="307" t="s">
        <v>317</v>
      </c>
      <c r="B13" s="308"/>
      <c r="C13" s="308"/>
      <c r="D13" s="308"/>
      <c r="E13" s="308"/>
      <c r="F13" s="308"/>
      <c r="G13" s="308"/>
      <c r="H13" s="308"/>
      <c r="I13" s="308"/>
      <c r="J13" s="309"/>
      <c r="K13" s="13"/>
      <c r="L13" s="13"/>
      <c r="M13" s="47"/>
      <c r="N13" s="13"/>
      <c r="O13" s="47">
        <f>'Форма 2020-2 П.7'!Q14</f>
        <v>505176</v>
      </c>
      <c r="P13" s="13"/>
      <c r="Q13" s="47"/>
      <c r="R13" s="13"/>
      <c r="S13" s="47"/>
      <c r="T13" s="47"/>
      <c r="U13" s="47"/>
      <c r="V13" s="13"/>
    </row>
    <row r="14" spans="1:22" ht="94.5" customHeight="1">
      <c r="A14" s="295" t="s">
        <v>282</v>
      </c>
      <c r="B14" s="295"/>
      <c r="C14" s="295"/>
      <c r="D14" s="295"/>
      <c r="E14" s="295"/>
      <c r="F14" s="295"/>
      <c r="G14" s="295"/>
      <c r="H14" s="295"/>
      <c r="I14" s="295"/>
      <c r="J14" s="295"/>
      <c r="K14" s="13" t="s">
        <v>385</v>
      </c>
      <c r="L14" s="13"/>
      <c r="M14" s="47"/>
      <c r="N14" s="13"/>
      <c r="O14" s="47">
        <f>'Форма 2020-2 П.7'!Q15</f>
        <v>19669</v>
      </c>
      <c r="P14" s="13"/>
      <c r="Q14" s="47">
        <f>'Форма 2020-2 П.7'!U15</f>
        <v>400000</v>
      </c>
      <c r="R14" s="13"/>
      <c r="S14" s="47"/>
      <c r="T14" s="47"/>
      <c r="U14" s="47"/>
      <c r="V14" s="13"/>
    </row>
    <row r="15" spans="1:22" ht="23.25" customHeight="1">
      <c r="A15" s="295" t="s">
        <v>283</v>
      </c>
      <c r="B15" s="295"/>
      <c r="C15" s="295"/>
      <c r="D15" s="295"/>
      <c r="E15" s="295"/>
      <c r="F15" s="295"/>
      <c r="G15" s="295"/>
      <c r="H15" s="295"/>
      <c r="I15" s="295"/>
      <c r="J15" s="295"/>
      <c r="K15" s="13"/>
      <c r="L15" s="13"/>
      <c r="M15" s="47"/>
      <c r="N15" s="13"/>
      <c r="O15" s="47">
        <f>'Форма 2020-2 П.7'!Q16</f>
        <v>183000</v>
      </c>
      <c r="P15" s="13"/>
      <c r="Q15" s="47"/>
      <c r="R15" s="13"/>
      <c r="S15" s="47"/>
      <c r="T15" s="47"/>
      <c r="U15" s="47"/>
      <c r="V15" s="13"/>
    </row>
    <row r="16" spans="1:22" ht="56.25" customHeight="1">
      <c r="A16" s="303" t="s">
        <v>284</v>
      </c>
      <c r="B16" s="303"/>
      <c r="C16" s="303"/>
      <c r="D16" s="303"/>
      <c r="E16" s="303"/>
      <c r="F16" s="303"/>
      <c r="G16" s="303"/>
      <c r="H16" s="303"/>
      <c r="I16" s="303"/>
      <c r="J16" s="303"/>
      <c r="K16" s="13"/>
      <c r="L16" s="13"/>
      <c r="M16" s="47">
        <f>'Форма 2020-2 П.7'!M17</f>
        <v>70200</v>
      </c>
      <c r="N16" s="13"/>
      <c r="O16" s="47"/>
      <c r="P16" s="13"/>
      <c r="Q16" s="47"/>
      <c r="R16" s="13"/>
      <c r="S16" s="47"/>
      <c r="T16" s="47"/>
      <c r="U16" s="47"/>
      <c r="V16" s="13"/>
    </row>
    <row r="17" spans="1:22" ht="54.75" customHeight="1">
      <c r="A17" s="304" t="s">
        <v>376</v>
      </c>
      <c r="B17" s="305"/>
      <c r="C17" s="305"/>
      <c r="D17" s="305"/>
      <c r="E17" s="305"/>
      <c r="F17" s="305"/>
      <c r="G17" s="305"/>
      <c r="H17" s="305"/>
      <c r="I17" s="305"/>
      <c r="J17" s="306"/>
      <c r="K17" s="13" t="s">
        <v>384</v>
      </c>
      <c r="L17" s="13">
        <v>4730960</v>
      </c>
      <c r="M17" s="47"/>
      <c r="N17" s="13"/>
      <c r="O17" s="47">
        <f>'Форма 2020-2 П.7'!Q18</f>
        <v>50000</v>
      </c>
      <c r="P17" s="119">
        <f>O17/L17</f>
        <v>0.010568679506907689</v>
      </c>
      <c r="Q17" s="47">
        <f>'Форма 2020-2 П.7'!U18</f>
        <v>3500000</v>
      </c>
      <c r="R17" s="119">
        <f>(Q17+O17)/L17</f>
        <v>0.7503762449904459</v>
      </c>
      <c r="S17" s="47"/>
      <c r="T17" s="47"/>
      <c r="U17" s="47"/>
      <c r="V17" s="13"/>
    </row>
    <row r="18" spans="1:22" ht="108.75" customHeight="1">
      <c r="A18" s="303" t="s">
        <v>365</v>
      </c>
      <c r="B18" s="303"/>
      <c r="C18" s="303"/>
      <c r="D18" s="303"/>
      <c r="E18" s="303"/>
      <c r="F18" s="303"/>
      <c r="G18" s="303"/>
      <c r="H18" s="303"/>
      <c r="I18" s="303"/>
      <c r="J18" s="303"/>
      <c r="K18" s="13"/>
      <c r="L18" s="13"/>
      <c r="M18" s="47"/>
      <c r="N18" s="13"/>
      <c r="O18" s="47">
        <f>'Форма 2020-2 П.7'!Q19</f>
        <v>0</v>
      </c>
      <c r="P18" s="13"/>
      <c r="Q18" s="47"/>
      <c r="R18" s="13"/>
      <c r="S18" s="47"/>
      <c r="T18" s="47"/>
      <c r="U18" s="47"/>
      <c r="V18" s="13"/>
    </row>
    <row r="19" spans="1:22" ht="57" customHeight="1">
      <c r="A19" s="304" t="s">
        <v>314</v>
      </c>
      <c r="B19" s="305"/>
      <c r="C19" s="305"/>
      <c r="D19" s="305"/>
      <c r="E19" s="305"/>
      <c r="F19" s="305"/>
      <c r="G19" s="305"/>
      <c r="H19" s="305"/>
      <c r="I19" s="305"/>
      <c r="J19" s="306"/>
      <c r="K19" s="13"/>
      <c r="L19" s="13"/>
      <c r="M19" s="47">
        <f>'Форма 2020-2 П.7'!M20</f>
        <v>53470</v>
      </c>
      <c r="N19" s="13"/>
      <c r="O19" s="47"/>
      <c r="P19" s="13"/>
      <c r="Q19" s="47"/>
      <c r="R19" s="13"/>
      <c r="S19" s="47"/>
      <c r="T19" s="47"/>
      <c r="U19" s="47"/>
      <c r="V19" s="13"/>
    </row>
    <row r="20" spans="1:22" ht="56.25" customHeight="1">
      <c r="A20" s="307" t="s">
        <v>315</v>
      </c>
      <c r="B20" s="308"/>
      <c r="C20" s="308"/>
      <c r="D20" s="308"/>
      <c r="E20" s="308"/>
      <c r="F20" s="308"/>
      <c r="G20" s="308"/>
      <c r="H20" s="308"/>
      <c r="I20" s="308"/>
      <c r="J20" s="309"/>
      <c r="K20" s="13"/>
      <c r="L20" s="13"/>
      <c r="M20" s="47">
        <f>'Форма 2020-2 П.7'!M21</f>
        <v>79963.67</v>
      </c>
      <c r="N20" s="13"/>
      <c r="O20" s="47"/>
      <c r="P20" s="13"/>
      <c r="Q20" s="47"/>
      <c r="R20" s="13"/>
      <c r="S20" s="47"/>
      <c r="T20" s="47"/>
      <c r="U20" s="47"/>
      <c r="V20" s="13"/>
    </row>
    <row r="21" spans="1:22" ht="30" customHeight="1">
      <c r="A21" s="310" t="s">
        <v>316</v>
      </c>
      <c r="B21" s="311"/>
      <c r="C21" s="311"/>
      <c r="D21" s="311"/>
      <c r="E21" s="311"/>
      <c r="F21" s="311"/>
      <c r="G21" s="311"/>
      <c r="H21" s="311"/>
      <c r="I21" s="311"/>
      <c r="J21" s="312"/>
      <c r="K21" s="13"/>
      <c r="L21" s="13"/>
      <c r="M21" s="47">
        <f>'Форма 2020-2 П.7'!M22</f>
        <v>299711</v>
      </c>
      <c r="N21" s="13"/>
      <c r="O21" s="47"/>
      <c r="P21" s="13"/>
      <c r="Q21" s="47"/>
      <c r="R21" s="13"/>
      <c r="S21" s="47"/>
      <c r="T21" s="47"/>
      <c r="U21" s="47"/>
      <c r="V21" s="13"/>
    </row>
    <row r="22" spans="1:22" ht="30" customHeight="1">
      <c r="A22" s="299" t="s">
        <v>318</v>
      </c>
      <c r="B22" s="300"/>
      <c r="C22" s="300"/>
      <c r="D22" s="300"/>
      <c r="E22" s="300"/>
      <c r="F22" s="300"/>
      <c r="G22" s="300"/>
      <c r="H22" s="300"/>
      <c r="I22" s="300"/>
      <c r="J22" s="301"/>
      <c r="K22" s="13"/>
      <c r="L22" s="13"/>
      <c r="M22" s="47"/>
      <c r="N22" s="13"/>
      <c r="O22" s="47">
        <f>'Форма 2020-2 П.7'!Q23</f>
        <v>48500</v>
      </c>
      <c r="P22" s="13"/>
      <c r="Q22" s="47"/>
      <c r="R22" s="13"/>
      <c r="S22" s="47"/>
      <c r="T22" s="47"/>
      <c r="U22" s="47"/>
      <c r="V22" s="13"/>
    </row>
    <row r="23" spans="1:22" ht="30" customHeight="1">
      <c r="A23" s="299" t="s">
        <v>319</v>
      </c>
      <c r="B23" s="300"/>
      <c r="C23" s="300"/>
      <c r="D23" s="300"/>
      <c r="E23" s="300"/>
      <c r="F23" s="300"/>
      <c r="G23" s="300"/>
      <c r="H23" s="300"/>
      <c r="I23" s="300"/>
      <c r="J23" s="301"/>
      <c r="K23" s="13"/>
      <c r="L23" s="13"/>
      <c r="M23" s="47"/>
      <c r="N23" s="13"/>
      <c r="O23" s="47">
        <f>'Форма 2020-2 П.7'!Q24</f>
        <v>33000</v>
      </c>
      <c r="P23" s="13"/>
      <c r="Q23" s="47"/>
      <c r="R23" s="13"/>
      <c r="S23" s="47"/>
      <c r="T23" s="47"/>
      <c r="U23" s="47"/>
      <c r="V23" s="13"/>
    </row>
    <row r="24" spans="1:22" ht="30" customHeight="1">
      <c r="A24" s="302" t="s">
        <v>320</v>
      </c>
      <c r="B24" s="302"/>
      <c r="C24" s="302"/>
      <c r="D24" s="302"/>
      <c r="E24" s="302"/>
      <c r="F24" s="302"/>
      <c r="G24" s="302"/>
      <c r="H24" s="302"/>
      <c r="I24" s="302"/>
      <c r="J24" s="302"/>
      <c r="K24" s="13"/>
      <c r="L24" s="13"/>
      <c r="M24" s="47"/>
      <c r="N24" s="13"/>
      <c r="O24" s="47">
        <f>'Форма 2020-2 П.7'!Q25</f>
        <v>32000</v>
      </c>
      <c r="P24" s="13"/>
      <c r="Q24" s="47"/>
      <c r="R24" s="13"/>
      <c r="S24" s="47"/>
      <c r="T24" s="47"/>
      <c r="U24" s="47"/>
      <c r="V24" s="13"/>
    </row>
    <row r="25" spans="1:22" ht="69" customHeight="1">
      <c r="A25" s="273" t="s">
        <v>377</v>
      </c>
      <c r="B25" s="273"/>
      <c r="C25" s="273"/>
      <c r="D25" s="273"/>
      <c r="E25" s="273"/>
      <c r="F25" s="273"/>
      <c r="G25" s="273"/>
      <c r="H25" s="273"/>
      <c r="I25" s="273"/>
      <c r="J25" s="273"/>
      <c r="K25" s="13">
        <v>2021</v>
      </c>
      <c r="L25" s="13">
        <v>1301922</v>
      </c>
      <c r="M25" s="47"/>
      <c r="N25" s="13"/>
      <c r="O25" s="47"/>
      <c r="P25" s="13"/>
      <c r="Q25" s="47">
        <f>'Форма 2020-2 П.7'!U27</f>
        <v>1301922</v>
      </c>
      <c r="R25" s="13"/>
      <c r="S25" s="47"/>
      <c r="T25" s="47"/>
      <c r="U25" s="47"/>
      <c r="V25" s="13"/>
    </row>
    <row r="26" spans="1:22" ht="81.75" customHeight="1">
      <c r="A26" s="283" t="s">
        <v>378</v>
      </c>
      <c r="B26" s="284"/>
      <c r="C26" s="284"/>
      <c r="D26" s="284"/>
      <c r="E26" s="284"/>
      <c r="F26" s="284"/>
      <c r="G26" s="284"/>
      <c r="H26" s="284"/>
      <c r="I26" s="284"/>
      <c r="J26" s="285"/>
      <c r="K26" s="13"/>
      <c r="L26" s="13"/>
      <c r="M26" s="47"/>
      <c r="N26" s="13"/>
      <c r="O26" s="47"/>
      <c r="P26" s="13"/>
      <c r="Q26" s="47">
        <f>'Форма 2020-2 П.7'!U28</f>
        <v>200000</v>
      </c>
      <c r="R26" s="13"/>
      <c r="S26" s="47"/>
      <c r="T26" s="47"/>
      <c r="U26" s="47"/>
      <c r="V26" s="13"/>
    </row>
    <row r="27" spans="1:22" ht="66" customHeight="1">
      <c r="A27" s="283" t="s">
        <v>379</v>
      </c>
      <c r="B27" s="284"/>
      <c r="C27" s="284"/>
      <c r="D27" s="284"/>
      <c r="E27" s="284"/>
      <c r="F27" s="284"/>
      <c r="G27" s="284"/>
      <c r="H27" s="284"/>
      <c r="I27" s="284"/>
      <c r="J27" s="285"/>
      <c r="K27" s="13"/>
      <c r="L27" s="13"/>
      <c r="M27" s="47"/>
      <c r="N27" s="13"/>
      <c r="O27" s="47"/>
      <c r="P27" s="13"/>
      <c r="Q27" s="47">
        <f>'Форма 2020-2 П.7'!U29</f>
        <v>50000</v>
      </c>
      <c r="R27" s="13"/>
      <c r="S27" s="47"/>
      <c r="T27" s="47"/>
      <c r="U27" s="47"/>
      <c r="V27" s="13"/>
    </row>
    <row r="28" spans="1:22" ht="66.75" customHeight="1">
      <c r="A28" s="297" t="s">
        <v>153</v>
      </c>
      <c r="B28" s="297"/>
      <c r="C28" s="297"/>
      <c r="D28" s="297"/>
      <c r="E28" s="297"/>
      <c r="F28" s="297"/>
      <c r="G28" s="297"/>
      <c r="H28" s="297"/>
      <c r="I28" s="297"/>
      <c r="J28" s="297"/>
      <c r="K28" s="13"/>
      <c r="L28" s="13"/>
      <c r="M28" s="47"/>
      <c r="N28" s="13"/>
      <c r="O28" s="47"/>
      <c r="P28" s="13"/>
      <c r="Q28" s="47"/>
      <c r="R28" s="13"/>
      <c r="S28" s="47"/>
      <c r="T28" s="47"/>
      <c r="U28" s="47"/>
      <c r="V28" s="13"/>
    </row>
    <row r="29" spans="1:22" ht="56.25" customHeight="1">
      <c r="A29" s="298" t="s">
        <v>154</v>
      </c>
      <c r="B29" s="298"/>
      <c r="C29" s="298"/>
      <c r="D29" s="298"/>
      <c r="E29" s="298"/>
      <c r="F29" s="298"/>
      <c r="G29" s="298"/>
      <c r="H29" s="298"/>
      <c r="I29" s="298"/>
      <c r="J29" s="298"/>
      <c r="K29" s="13"/>
      <c r="L29" s="13"/>
      <c r="M29" s="47">
        <f>'Форма 2020-2 П.7'!M31</f>
        <v>11660307.29</v>
      </c>
      <c r="N29" s="13"/>
      <c r="O29" s="47"/>
      <c r="P29" s="13"/>
      <c r="Q29" s="47"/>
      <c r="R29" s="13"/>
      <c r="S29" s="47"/>
      <c r="T29" s="47"/>
      <c r="U29" s="47"/>
      <c r="V29" s="13"/>
    </row>
    <row r="30" spans="1:22" ht="78" customHeight="1">
      <c r="A30" s="286" t="s">
        <v>155</v>
      </c>
      <c r="B30" s="286"/>
      <c r="C30" s="286"/>
      <c r="D30" s="286"/>
      <c r="E30" s="286"/>
      <c r="F30" s="286"/>
      <c r="G30" s="286"/>
      <c r="H30" s="286"/>
      <c r="I30" s="286"/>
      <c r="J30" s="286"/>
      <c r="K30" s="13" t="s">
        <v>391</v>
      </c>
      <c r="L30" s="13">
        <v>688000</v>
      </c>
      <c r="M30" s="47">
        <f>'Форма 2020-2 П.7'!M32</f>
        <v>488000</v>
      </c>
      <c r="N30" s="13"/>
      <c r="O30" s="47">
        <f>'Форма 2020-2 П.7'!Q32</f>
        <v>200000</v>
      </c>
      <c r="P30" s="334">
        <f>(O30+M30)/L30</f>
        <v>1</v>
      </c>
      <c r="Q30" s="47"/>
      <c r="R30" s="13"/>
      <c r="S30" s="47"/>
      <c r="T30" s="47"/>
      <c r="U30" s="47"/>
      <c r="V30" s="13"/>
    </row>
    <row r="31" spans="1:22" ht="69.75" customHeight="1">
      <c r="A31" s="286" t="s">
        <v>156</v>
      </c>
      <c r="B31" s="286"/>
      <c r="C31" s="286"/>
      <c r="D31" s="286"/>
      <c r="E31" s="286"/>
      <c r="F31" s="286"/>
      <c r="G31" s="286"/>
      <c r="H31" s="286"/>
      <c r="I31" s="286"/>
      <c r="J31" s="286"/>
      <c r="K31" s="13"/>
      <c r="L31" s="13"/>
      <c r="M31" s="47">
        <f>'Форма 2020-2 П.7'!M33</f>
        <v>400000</v>
      </c>
      <c r="N31" s="13"/>
      <c r="O31" s="47"/>
      <c r="P31" s="13"/>
      <c r="Q31" s="47"/>
      <c r="R31" s="13"/>
      <c r="S31" s="47"/>
      <c r="T31" s="47"/>
      <c r="U31" s="47"/>
      <c r="V31" s="13"/>
    </row>
    <row r="32" spans="1:22" ht="66.75" customHeight="1">
      <c r="A32" s="286" t="s">
        <v>157</v>
      </c>
      <c r="B32" s="286"/>
      <c r="C32" s="286"/>
      <c r="D32" s="286"/>
      <c r="E32" s="286"/>
      <c r="F32" s="286"/>
      <c r="G32" s="286"/>
      <c r="H32" s="286"/>
      <c r="I32" s="286"/>
      <c r="J32" s="286"/>
      <c r="K32" s="13"/>
      <c r="L32" s="13"/>
      <c r="M32" s="47">
        <f>'Форма 2020-2 П.7'!M34</f>
        <v>184945.95</v>
      </c>
      <c r="N32" s="13"/>
      <c r="O32" s="47"/>
      <c r="P32" s="13"/>
      <c r="Q32" s="47"/>
      <c r="R32" s="13"/>
      <c r="S32" s="47"/>
      <c r="T32" s="47"/>
      <c r="U32" s="47"/>
      <c r="V32" s="13"/>
    </row>
    <row r="33" spans="1:22" ht="55.5" customHeight="1">
      <c r="A33" s="286" t="s">
        <v>158</v>
      </c>
      <c r="B33" s="286"/>
      <c r="C33" s="286"/>
      <c r="D33" s="286"/>
      <c r="E33" s="286"/>
      <c r="F33" s="286"/>
      <c r="G33" s="286"/>
      <c r="H33" s="286"/>
      <c r="I33" s="286"/>
      <c r="J33" s="286"/>
      <c r="K33" s="13"/>
      <c r="L33" s="13"/>
      <c r="M33" s="47">
        <f>'Форма 2020-2 П.7'!M35</f>
        <v>761385.05</v>
      </c>
      <c r="N33" s="13"/>
      <c r="O33" s="47"/>
      <c r="P33" s="13"/>
      <c r="Q33" s="47"/>
      <c r="R33" s="13"/>
      <c r="S33" s="47"/>
      <c r="T33" s="47"/>
      <c r="U33" s="47"/>
      <c r="V33" s="13"/>
    </row>
    <row r="34" spans="1:22" ht="57" customHeight="1">
      <c r="A34" s="286" t="s">
        <v>159</v>
      </c>
      <c r="B34" s="286"/>
      <c r="C34" s="286"/>
      <c r="D34" s="286"/>
      <c r="E34" s="286"/>
      <c r="F34" s="286"/>
      <c r="G34" s="286"/>
      <c r="H34" s="286"/>
      <c r="I34" s="286"/>
      <c r="J34" s="286"/>
      <c r="K34" s="13"/>
      <c r="L34" s="13"/>
      <c r="M34" s="47">
        <f>'Форма 2020-2 П.7'!M36</f>
        <v>918913.36</v>
      </c>
      <c r="N34" s="13"/>
      <c r="O34" s="47"/>
      <c r="P34" s="13"/>
      <c r="Q34" s="47"/>
      <c r="R34" s="13"/>
      <c r="S34" s="47"/>
      <c r="T34" s="47"/>
      <c r="U34" s="47"/>
      <c r="V34" s="13"/>
    </row>
    <row r="35" spans="1:22" ht="44.25" customHeight="1">
      <c r="A35" s="286" t="s">
        <v>383</v>
      </c>
      <c r="B35" s="286"/>
      <c r="C35" s="286"/>
      <c r="D35" s="286"/>
      <c r="E35" s="286"/>
      <c r="F35" s="286"/>
      <c r="G35" s="286"/>
      <c r="H35" s="286"/>
      <c r="I35" s="286"/>
      <c r="J35" s="286"/>
      <c r="K35" s="13" t="s">
        <v>386</v>
      </c>
      <c r="L35" s="13">
        <v>11472055</v>
      </c>
      <c r="M35" s="47">
        <f>'Форма 2020-2 П.7'!M37</f>
        <v>171081.56</v>
      </c>
      <c r="N35" s="13"/>
      <c r="O35" s="47"/>
      <c r="P35" s="13"/>
      <c r="Q35" s="47">
        <f>'Форма 2020-2 П.7'!U37</f>
        <v>4571460</v>
      </c>
      <c r="R35" s="13"/>
      <c r="S35" s="47"/>
      <c r="T35" s="47"/>
      <c r="U35" s="47"/>
      <c r="V35" s="13"/>
    </row>
    <row r="36" spans="1:22" ht="78.75" customHeight="1">
      <c r="A36" s="286" t="s">
        <v>160</v>
      </c>
      <c r="B36" s="286"/>
      <c r="C36" s="286"/>
      <c r="D36" s="286"/>
      <c r="E36" s="286"/>
      <c r="F36" s="286"/>
      <c r="G36" s="286"/>
      <c r="H36" s="286"/>
      <c r="I36" s="286"/>
      <c r="J36" s="286"/>
      <c r="K36" s="13" t="s">
        <v>392</v>
      </c>
      <c r="L36" s="13">
        <v>12460382</v>
      </c>
      <c r="M36" s="47">
        <f>'Форма 2020-2 П.7'!M38</f>
        <v>2499011.99</v>
      </c>
      <c r="N36" s="13"/>
      <c r="O36" s="47">
        <f>'Форма 2020-2 П.7'!Q38</f>
        <v>250000</v>
      </c>
      <c r="P36" s="119">
        <v>0.69</v>
      </c>
      <c r="Q36" s="47"/>
      <c r="R36" s="13"/>
      <c r="S36" s="47"/>
      <c r="T36" s="47"/>
      <c r="U36" s="47"/>
      <c r="V36" s="13"/>
    </row>
    <row r="37" spans="1:22" ht="45.75" customHeight="1">
      <c r="A37" s="286" t="s">
        <v>161</v>
      </c>
      <c r="B37" s="286"/>
      <c r="C37" s="286"/>
      <c r="D37" s="286"/>
      <c r="E37" s="286"/>
      <c r="F37" s="286"/>
      <c r="G37" s="286"/>
      <c r="H37" s="286"/>
      <c r="I37" s="286"/>
      <c r="J37" s="286"/>
      <c r="K37" s="13"/>
      <c r="L37" s="13"/>
      <c r="M37" s="47">
        <f>'Форма 2020-2 П.7'!M39</f>
        <v>309783.94</v>
      </c>
      <c r="N37" s="13"/>
      <c r="O37" s="47"/>
      <c r="P37" s="13"/>
      <c r="Q37" s="47"/>
      <c r="R37" s="13"/>
      <c r="S37" s="47"/>
      <c r="T37" s="47"/>
      <c r="U37" s="47"/>
      <c r="V37" s="13"/>
    </row>
    <row r="38" spans="1:22" ht="66" customHeight="1">
      <c r="A38" s="286" t="s">
        <v>162</v>
      </c>
      <c r="B38" s="286"/>
      <c r="C38" s="286"/>
      <c r="D38" s="286"/>
      <c r="E38" s="286"/>
      <c r="F38" s="286"/>
      <c r="G38" s="286"/>
      <c r="H38" s="286"/>
      <c r="I38" s="286"/>
      <c r="J38" s="286"/>
      <c r="K38" s="13" t="s">
        <v>390</v>
      </c>
      <c r="L38" s="13">
        <v>1148433</v>
      </c>
      <c r="M38" s="47">
        <f>'Форма 2020-2 П.7'!M40</f>
        <v>90176</v>
      </c>
      <c r="N38" s="13"/>
      <c r="O38" s="47">
        <f>'Форма 2020-2 П.7'!Q53</f>
        <v>574222</v>
      </c>
      <c r="P38" s="13">
        <v>60</v>
      </c>
      <c r="Q38" s="47"/>
      <c r="R38" s="13"/>
      <c r="S38" s="47"/>
      <c r="T38" s="47"/>
      <c r="U38" s="47"/>
      <c r="V38" s="13"/>
    </row>
    <row r="39" spans="1:22" ht="54" customHeight="1">
      <c r="A39" s="286" t="s">
        <v>163</v>
      </c>
      <c r="B39" s="286"/>
      <c r="C39" s="286"/>
      <c r="D39" s="286"/>
      <c r="E39" s="286"/>
      <c r="F39" s="286"/>
      <c r="G39" s="286"/>
      <c r="H39" s="286"/>
      <c r="I39" s="286"/>
      <c r="J39" s="286"/>
      <c r="K39" s="13"/>
      <c r="L39" s="13"/>
      <c r="M39" s="47">
        <f>'Форма 2020-2 П.7'!M41</f>
        <v>394393.66</v>
      </c>
      <c r="N39" s="13"/>
      <c r="O39" s="47"/>
      <c r="P39" s="13"/>
      <c r="Q39" s="47"/>
      <c r="R39" s="13"/>
      <c r="S39" s="47"/>
      <c r="T39" s="47"/>
      <c r="U39" s="47"/>
      <c r="V39" s="13"/>
    </row>
    <row r="40" spans="1:22" ht="57" customHeight="1">
      <c r="A40" s="286" t="s">
        <v>164</v>
      </c>
      <c r="B40" s="286"/>
      <c r="C40" s="286"/>
      <c r="D40" s="286"/>
      <c r="E40" s="286"/>
      <c r="F40" s="286"/>
      <c r="G40" s="286"/>
      <c r="H40" s="286"/>
      <c r="I40" s="286"/>
      <c r="J40" s="286"/>
      <c r="K40" s="13"/>
      <c r="L40" s="13"/>
      <c r="M40" s="47">
        <f>'Форма 2020-2 П.7'!M42</f>
        <v>265240.27</v>
      </c>
      <c r="N40" s="13"/>
      <c r="O40" s="47"/>
      <c r="P40" s="13"/>
      <c r="Q40" s="47"/>
      <c r="R40" s="13"/>
      <c r="S40" s="47"/>
      <c r="T40" s="47"/>
      <c r="U40" s="47"/>
      <c r="V40" s="13"/>
    </row>
    <row r="41" spans="1:22" ht="54" customHeight="1">
      <c r="A41" s="286" t="s">
        <v>165</v>
      </c>
      <c r="B41" s="286"/>
      <c r="C41" s="286"/>
      <c r="D41" s="286"/>
      <c r="E41" s="286"/>
      <c r="F41" s="286"/>
      <c r="G41" s="286"/>
      <c r="H41" s="286"/>
      <c r="I41" s="286"/>
      <c r="J41" s="286"/>
      <c r="K41" s="13"/>
      <c r="L41" s="13"/>
      <c r="M41" s="47">
        <f>'Форма 2020-2 П.7'!M43</f>
        <v>271876.72</v>
      </c>
      <c r="N41" s="13"/>
      <c r="O41" s="47"/>
      <c r="P41" s="13"/>
      <c r="Q41" s="47"/>
      <c r="R41" s="13"/>
      <c r="S41" s="47"/>
      <c r="T41" s="47"/>
      <c r="U41" s="47"/>
      <c r="V41" s="13"/>
    </row>
    <row r="42" spans="1:22" ht="42" customHeight="1">
      <c r="A42" s="286" t="s">
        <v>166</v>
      </c>
      <c r="B42" s="286"/>
      <c r="C42" s="286"/>
      <c r="D42" s="286"/>
      <c r="E42" s="286"/>
      <c r="F42" s="286"/>
      <c r="G42" s="286"/>
      <c r="H42" s="286"/>
      <c r="I42" s="286"/>
      <c r="J42" s="286"/>
      <c r="K42" s="13"/>
      <c r="L42" s="13"/>
      <c r="M42" s="47">
        <f>'Форма 2020-2 П.7'!M44</f>
        <v>499819.88</v>
      </c>
      <c r="N42" s="13"/>
      <c r="O42" s="47"/>
      <c r="P42" s="13"/>
      <c r="Q42" s="47"/>
      <c r="R42" s="13"/>
      <c r="S42" s="47"/>
      <c r="T42" s="47"/>
      <c r="U42" s="47"/>
      <c r="V42" s="13"/>
    </row>
    <row r="43" spans="1:22" ht="54" customHeight="1">
      <c r="A43" s="286" t="s">
        <v>167</v>
      </c>
      <c r="B43" s="286"/>
      <c r="C43" s="286"/>
      <c r="D43" s="286"/>
      <c r="E43" s="286"/>
      <c r="F43" s="286"/>
      <c r="G43" s="286"/>
      <c r="H43" s="286"/>
      <c r="I43" s="286"/>
      <c r="J43" s="286"/>
      <c r="K43" s="13"/>
      <c r="L43" s="13"/>
      <c r="M43" s="47">
        <f>'Форма 2020-2 П.7'!M45</f>
        <v>299999.45</v>
      </c>
      <c r="N43" s="13"/>
      <c r="O43" s="47"/>
      <c r="P43" s="13"/>
      <c r="Q43" s="47"/>
      <c r="R43" s="13"/>
      <c r="S43" s="47"/>
      <c r="T43" s="47"/>
      <c r="U43" s="47"/>
      <c r="V43" s="13"/>
    </row>
    <row r="44" spans="1:22" ht="54.75" customHeight="1">
      <c r="A44" s="286" t="s">
        <v>168</v>
      </c>
      <c r="B44" s="286"/>
      <c r="C44" s="286"/>
      <c r="D44" s="286"/>
      <c r="E44" s="286"/>
      <c r="F44" s="286"/>
      <c r="G44" s="286"/>
      <c r="H44" s="286"/>
      <c r="I44" s="286"/>
      <c r="J44" s="286"/>
      <c r="K44" s="13"/>
      <c r="L44" s="13"/>
      <c r="M44" s="47">
        <f>'Форма 2020-2 П.7'!M46</f>
        <v>498638.84</v>
      </c>
      <c r="N44" s="13"/>
      <c r="O44" s="47"/>
      <c r="P44" s="13"/>
      <c r="Q44" s="47"/>
      <c r="R44" s="13"/>
      <c r="S44" s="47"/>
      <c r="T44" s="47"/>
      <c r="U44" s="47"/>
      <c r="V44" s="13"/>
    </row>
    <row r="45" spans="1:22" ht="55.5" customHeight="1">
      <c r="A45" s="286" t="s">
        <v>169</v>
      </c>
      <c r="B45" s="286"/>
      <c r="C45" s="286"/>
      <c r="D45" s="286"/>
      <c r="E45" s="286"/>
      <c r="F45" s="286"/>
      <c r="G45" s="286"/>
      <c r="H45" s="286"/>
      <c r="I45" s="286"/>
      <c r="J45" s="286"/>
      <c r="K45" s="13"/>
      <c r="L45" s="13"/>
      <c r="M45" s="47">
        <f>'Форма 2020-2 П.7'!M47</f>
        <v>54900.07</v>
      </c>
      <c r="N45" s="13"/>
      <c r="O45" s="47"/>
      <c r="P45" s="13"/>
      <c r="Q45" s="47"/>
      <c r="R45" s="13"/>
      <c r="S45" s="47"/>
      <c r="T45" s="47"/>
      <c r="U45" s="47"/>
      <c r="V45" s="13"/>
    </row>
    <row r="46" spans="1:22" ht="44.25" customHeight="1">
      <c r="A46" s="286" t="s">
        <v>170</v>
      </c>
      <c r="B46" s="286"/>
      <c r="C46" s="286"/>
      <c r="D46" s="286"/>
      <c r="E46" s="286"/>
      <c r="F46" s="286"/>
      <c r="G46" s="286"/>
      <c r="H46" s="286"/>
      <c r="I46" s="286"/>
      <c r="J46" s="286"/>
      <c r="K46" s="13">
        <v>2021</v>
      </c>
      <c r="L46" s="13">
        <v>700000</v>
      </c>
      <c r="M46" s="47">
        <f>'Форма 2020-2 П.7'!M48</f>
        <v>50000</v>
      </c>
      <c r="N46" s="13"/>
      <c r="O46" s="47"/>
      <c r="P46" s="13"/>
      <c r="Q46" s="47">
        <f>'Форма 2020-2 П.7'!U48</f>
        <v>700000</v>
      </c>
      <c r="R46" s="13"/>
      <c r="S46" s="47"/>
      <c r="T46" s="47"/>
      <c r="U46" s="47"/>
      <c r="V46" s="13"/>
    </row>
    <row r="47" spans="1:22" ht="68.25" customHeight="1">
      <c r="A47" s="286" t="s">
        <v>171</v>
      </c>
      <c r="B47" s="286"/>
      <c r="C47" s="286"/>
      <c r="D47" s="286"/>
      <c r="E47" s="286"/>
      <c r="F47" s="286"/>
      <c r="G47" s="286"/>
      <c r="H47" s="286"/>
      <c r="I47" s="286"/>
      <c r="J47" s="286"/>
      <c r="K47" s="13"/>
      <c r="L47" s="13"/>
      <c r="M47" s="47">
        <f>'Форма 2020-2 П.7'!M49</f>
        <v>468450.52</v>
      </c>
      <c r="N47" s="13"/>
      <c r="O47" s="47"/>
      <c r="P47" s="13"/>
      <c r="Q47" s="47"/>
      <c r="R47" s="13"/>
      <c r="S47" s="47"/>
      <c r="T47" s="47"/>
      <c r="U47" s="47"/>
      <c r="V47" s="13"/>
    </row>
    <row r="48" spans="1:22" ht="42.75" customHeight="1">
      <c r="A48" s="295" t="s">
        <v>285</v>
      </c>
      <c r="B48" s="295"/>
      <c r="C48" s="295"/>
      <c r="D48" s="295"/>
      <c r="E48" s="295"/>
      <c r="F48" s="295"/>
      <c r="G48" s="295"/>
      <c r="H48" s="295"/>
      <c r="I48" s="295"/>
      <c r="J48" s="295"/>
      <c r="K48" s="13">
        <v>2020</v>
      </c>
      <c r="L48" s="13">
        <v>300000</v>
      </c>
      <c r="M48" s="47">
        <f>'Форма 2020-2 П.7'!M50</f>
        <v>0</v>
      </c>
      <c r="N48" s="13"/>
      <c r="O48" s="47">
        <f>'Форма 2020-2 П.7'!Q50</f>
        <v>220565</v>
      </c>
      <c r="P48" s="119">
        <f>O48/L48</f>
        <v>0.7352166666666666</v>
      </c>
      <c r="Q48" s="47"/>
      <c r="R48" s="13"/>
      <c r="S48" s="47"/>
      <c r="T48" s="47"/>
      <c r="U48" s="47"/>
      <c r="V48" s="13"/>
    </row>
    <row r="49" spans="1:22" ht="43.5" customHeight="1">
      <c r="A49" s="296" t="s">
        <v>286</v>
      </c>
      <c r="B49" s="296"/>
      <c r="C49" s="296"/>
      <c r="D49" s="296"/>
      <c r="E49" s="296"/>
      <c r="F49" s="296"/>
      <c r="G49" s="296"/>
      <c r="H49" s="296"/>
      <c r="I49" s="296"/>
      <c r="J49" s="296"/>
      <c r="K49" s="13">
        <v>2020</v>
      </c>
      <c r="L49" s="13">
        <v>300000</v>
      </c>
      <c r="M49" s="47">
        <f>'Форма 2020-2 П.7'!M51</f>
        <v>0</v>
      </c>
      <c r="N49" s="13"/>
      <c r="O49" s="47">
        <f>'Форма 2020-2 П.7'!Q51</f>
        <v>300000</v>
      </c>
      <c r="P49" s="119">
        <f>O49/L49</f>
        <v>1</v>
      </c>
      <c r="Q49" s="47"/>
      <c r="R49" s="13"/>
      <c r="S49" s="47"/>
      <c r="T49" s="47"/>
      <c r="U49" s="47"/>
      <c r="V49" s="13"/>
    </row>
    <row r="50" spans="1:22" ht="43.5" customHeight="1">
      <c r="A50" s="295" t="s">
        <v>287</v>
      </c>
      <c r="B50" s="295"/>
      <c r="C50" s="295"/>
      <c r="D50" s="295"/>
      <c r="E50" s="295"/>
      <c r="F50" s="295"/>
      <c r="G50" s="295"/>
      <c r="H50" s="295"/>
      <c r="I50" s="295"/>
      <c r="J50" s="295"/>
      <c r="K50" s="13">
        <v>2020</v>
      </c>
      <c r="L50" s="13">
        <v>1403000</v>
      </c>
      <c r="M50" s="47">
        <f>'Форма 2020-2 П.7'!M52</f>
        <v>0</v>
      </c>
      <c r="N50" s="13"/>
      <c r="O50" s="47">
        <f>'Форма 2020-2 П.7'!Q52</f>
        <v>1390580</v>
      </c>
      <c r="P50" s="119">
        <f>O50/L50</f>
        <v>0.9911475409836066</v>
      </c>
      <c r="Q50" s="47"/>
      <c r="R50" s="13"/>
      <c r="S50" s="47"/>
      <c r="T50" s="47"/>
      <c r="U50" s="47"/>
      <c r="V50" s="13"/>
    </row>
    <row r="51" spans="1:22" ht="58.5" customHeight="1">
      <c r="A51" s="295" t="s">
        <v>288</v>
      </c>
      <c r="B51" s="295"/>
      <c r="C51" s="295"/>
      <c r="D51" s="295"/>
      <c r="E51" s="295"/>
      <c r="F51" s="295"/>
      <c r="G51" s="295"/>
      <c r="H51" s="295"/>
      <c r="I51" s="295"/>
      <c r="J51" s="295"/>
      <c r="K51" s="13"/>
      <c r="L51" s="13"/>
      <c r="M51" s="47">
        <f>'Форма 2020-2 П.7'!M53</f>
        <v>0</v>
      </c>
      <c r="N51" s="13"/>
      <c r="O51" s="47">
        <f>'Форма 2020-2 П.7'!Q53</f>
        <v>574222</v>
      </c>
      <c r="P51" s="13"/>
      <c r="Q51" s="47"/>
      <c r="R51" s="13"/>
      <c r="S51" s="47"/>
      <c r="T51" s="47"/>
      <c r="U51" s="47"/>
      <c r="V51" s="13"/>
    </row>
    <row r="52" spans="1:22" ht="96" customHeight="1">
      <c r="A52" s="291" t="s">
        <v>321</v>
      </c>
      <c r="B52" s="292"/>
      <c r="C52" s="292"/>
      <c r="D52" s="292"/>
      <c r="E52" s="292"/>
      <c r="F52" s="292"/>
      <c r="G52" s="292"/>
      <c r="H52" s="292"/>
      <c r="I52" s="292"/>
      <c r="J52" s="293"/>
      <c r="K52" s="13" t="s">
        <v>385</v>
      </c>
      <c r="L52" s="13">
        <v>1306212</v>
      </c>
      <c r="M52" s="47">
        <f>'Форма 2020-2 П.7'!M54</f>
        <v>0</v>
      </c>
      <c r="N52" s="13"/>
      <c r="O52" s="47">
        <f>'Форма 2020-2 П.7'!Q54</f>
        <v>300000</v>
      </c>
      <c r="P52" s="13"/>
      <c r="Q52" s="47">
        <f>'Форма 2020-2 П.7'!U54</f>
        <v>700000</v>
      </c>
      <c r="R52" s="13"/>
      <c r="S52" s="47"/>
      <c r="T52" s="47"/>
      <c r="U52" s="47"/>
      <c r="V52" s="13"/>
    </row>
    <row r="53" spans="1:22" ht="122.25" customHeight="1">
      <c r="A53" s="291" t="s">
        <v>322</v>
      </c>
      <c r="B53" s="292"/>
      <c r="C53" s="292"/>
      <c r="D53" s="292"/>
      <c r="E53" s="292"/>
      <c r="F53" s="292"/>
      <c r="G53" s="292"/>
      <c r="H53" s="292"/>
      <c r="I53" s="292"/>
      <c r="J53" s="293"/>
      <c r="K53" s="13"/>
      <c r="L53" s="13"/>
      <c r="M53" s="47">
        <f>'Форма 2020-2 П.7'!M55</f>
        <v>0</v>
      </c>
      <c r="N53" s="13"/>
      <c r="O53" s="47">
        <f>'Форма 2020-2 П.7'!Q55</f>
        <v>450000</v>
      </c>
      <c r="P53" s="13"/>
      <c r="Q53" s="47"/>
      <c r="R53" s="13"/>
      <c r="S53" s="47"/>
      <c r="T53" s="47"/>
      <c r="U53" s="47"/>
      <c r="V53" s="13"/>
    </row>
    <row r="54" spans="1:22" ht="18.75" customHeight="1">
      <c r="A54" s="294" t="s">
        <v>323</v>
      </c>
      <c r="B54" s="294"/>
      <c r="C54" s="294"/>
      <c r="D54" s="294"/>
      <c r="E54" s="294"/>
      <c r="F54" s="294"/>
      <c r="G54" s="294"/>
      <c r="H54" s="294"/>
      <c r="I54" s="294"/>
      <c r="J54" s="294"/>
      <c r="K54" s="13"/>
      <c r="L54" s="13"/>
      <c r="M54" s="47">
        <f>'Форма 2020-2 П.7'!M56</f>
        <v>0</v>
      </c>
      <c r="N54" s="13"/>
      <c r="O54" s="47">
        <f>'Форма 2020-2 П.7'!Q56</f>
        <v>350000</v>
      </c>
      <c r="P54" s="13"/>
      <c r="Q54" s="47"/>
      <c r="R54" s="13"/>
      <c r="S54" s="47"/>
      <c r="T54" s="47"/>
      <c r="U54" s="47"/>
      <c r="V54" s="13"/>
    </row>
    <row r="55" spans="1:22" ht="15.75">
      <c r="A55" s="288" t="s">
        <v>324</v>
      </c>
      <c r="B55" s="289"/>
      <c r="C55" s="289"/>
      <c r="D55" s="289"/>
      <c r="E55" s="289"/>
      <c r="F55" s="289"/>
      <c r="G55" s="289"/>
      <c r="H55" s="289"/>
      <c r="I55" s="289"/>
      <c r="J55" s="290"/>
      <c r="K55" s="13"/>
      <c r="L55" s="13"/>
      <c r="M55" s="47">
        <f>'Форма 2020-2 П.7'!M57</f>
        <v>0</v>
      </c>
      <c r="N55" s="13"/>
      <c r="O55" s="47">
        <f>'Форма 2020-2 П.7'!Q57</f>
        <v>500000</v>
      </c>
      <c r="P55" s="13"/>
      <c r="Q55" s="47"/>
      <c r="R55" s="13"/>
      <c r="S55" s="47"/>
      <c r="T55" s="47"/>
      <c r="U55" s="47"/>
      <c r="V55" s="13"/>
    </row>
    <row r="56" spans="1:22" ht="30" customHeight="1">
      <c r="A56" s="287" t="s">
        <v>325</v>
      </c>
      <c r="B56" s="287"/>
      <c r="C56" s="287"/>
      <c r="D56" s="287"/>
      <c r="E56" s="287"/>
      <c r="F56" s="287"/>
      <c r="G56" s="287"/>
      <c r="H56" s="287"/>
      <c r="I56" s="287"/>
      <c r="J56" s="287"/>
      <c r="K56" s="13" t="s">
        <v>385</v>
      </c>
      <c r="L56" s="13">
        <v>1978170</v>
      </c>
      <c r="M56" s="47">
        <f>'Форма 2020-2 П.7'!M58</f>
        <v>0</v>
      </c>
      <c r="N56" s="13"/>
      <c r="O56" s="47">
        <f>'Форма 2020-2 П.7'!Q58</f>
        <v>900000</v>
      </c>
      <c r="P56" s="13"/>
      <c r="Q56" s="47">
        <f>'Форма 2020-2 П.7'!U58</f>
        <v>1078170</v>
      </c>
      <c r="R56" s="13"/>
      <c r="S56" s="47"/>
      <c r="T56" s="47"/>
      <c r="U56" s="47"/>
      <c r="V56" s="13"/>
    </row>
    <row r="57" spans="1:22" ht="70.5" customHeight="1">
      <c r="A57" s="288" t="s">
        <v>326</v>
      </c>
      <c r="B57" s="289"/>
      <c r="C57" s="289"/>
      <c r="D57" s="289"/>
      <c r="E57" s="289"/>
      <c r="F57" s="289"/>
      <c r="G57" s="289"/>
      <c r="H57" s="289"/>
      <c r="I57" s="289"/>
      <c r="J57" s="290"/>
      <c r="K57" s="13"/>
      <c r="L57" s="13"/>
      <c r="M57" s="47">
        <f>'Форма 2020-2 П.7'!M59</f>
        <v>0</v>
      </c>
      <c r="N57" s="13"/>
      <c r="O57" s="47">
        <f>'Форма 2020-2 П.7'!Q59</f>
        <v>27000</v>
      </c>
      <c r="P57" s="13"/>
      <c r="Q57" s="47"/>
      <c r="R57" s="13"/>
      <c r="S57" s="47"/>
      <c r="T57" s="47"/>
      <c r="U57" s="47"/>
      <c r="V57" s="13"/>
    </row>
    <row r="58" spans="1:22" ht="57.75" customHeight="1">
      <c r="A58" s="288" t="s">
        <v>327</v>
      </c>
      <c r="B58" s="289"/>
      <c r="C58" s="289"/>
      <c r="D58" s="289"/>
      <c r="E58" s="289"/>
      <c r="F58" s="289"/>
      <c r="G58" s="289"/>
      <c r="H58" s="289"/>
      <c r="I58" s="289"/>
      <c r="J58" s="290"/>
      <c r="K58" s="13"/>
      <c r="L58" s="13"/>
      <c r="M58" s="47">
        <f>'Форма 2020-2 П.7'!M60</f>
        <v>0</v>
      </c>
      <c r="N58" s="13"/>
      <c r="O58" s="47">
        <f>'Форма 2020-2 П.7'!Q60</f>
        <v>40000</v>
      </c>
      <c r="P58" s="13"/>
      <c r="Q58" s="47"/>
      <c r="R58" s="13"/>
      <c r="S58" s="47"/>
      <c r="T58" s="47"/>
      <c r="U58" s="47"/>
      <c r="V58" s="13"/>
    </row>
    <row r="59" spans="1:22" ht="53.25" customHeight="1">
      <c r="A59" s="288" t="s">
        <v>363</v>
      </c>
      <c r="B59" s="289"/>
      <c r="C59" s="289"/>
      <c r="D59" s="289"/>
      <c r="E59" s="289"/>
      <c r="F59" s="289"/>
      <c r="G59" s="289"/>
      <c r="H59" s="289"/>
      <c r="I59" s="289"/>
      <c r="J59" s="290"/>
      <c r="K59" s="13"/>
      <c r="L59" s="13">
        <v>694860</v>
      </c>
      <c r="M59" s="47">
        <f>'Форма 2020-2 П.7'!M61</f>
        <v>0</v>
      </c>
      <c r="N59" s="13"/>
      <c r="O59" s="47">
        <f>'Форма 2020-2 П.7'!Q61</f>
        <v>0</v>
      </c>
      <c r="P59" s="13"/>
      <c r="Q59" s="47">
        <f>'Форма 2020-2 П.7'!U61</f>
        <v>694860</v>
      </c>
      <c r="R59" s="13"/>
      <c r="S59" s="47"/>
      <c r="T59" s="47"/>
      <c r="U59" s="47"/>
      <c r="V59" s="13"/>
    </row>
    <row r="60" spans="1:22" ht="54" customHeight="1">
      <c r="A60" s="283" t="s">
        <v>362</v>
      </c>
      <c r="B60" s="284"/>
      <c r="C60" s="284"/>
      <c r="D60" s="284"/>
      <c r="E60" s="284"/>
      <c r="F60" s="284"/>
      <c r="G60" s="284"/>
      <c r="H60" s="284"/>
      <c r="I60" s="284"/>
      <c r="J60" s="285"/>
      <c r="K60" s="13"/>
      <c r="L60" s="13">
        <v>1050599</v>
      </c>
      <c r="M60" s="47">
        <f>'Форма 2020-2 П.7'!M62</f>
        <v>0</v>
      </c>
      <c r="N60" s="13"/>
      <c r="O60" s="47">
        <f>'Форма 2020-2 П.7'!Q62</f>
        <v>606830</v>
      </c>
      <c r="P60" s="13"/>
      <c r="Q60" s="47">
        <f>'Форма 2020-2 П.7'!U62</f>
        <v>1050599</v>
      </c>
      <c r="R60" s="13"/>
      <c r="S60" s="47"/>
      <c r="T60" s="47"/>
      <c r="U60" s="47"/>
      <c r="V60" s="13"/>
    </row>
    <row r="61" spans="1:22" ht="54" customHeight="1">
      <c r="A61" s="286" t="s">
        <v>380</v>
      </c>
      <c r="B61" s="286"/>
      <c r="C61" s="286"/>
      <c r="D61" s="286"/>
      <c r="E61" s="286"/>
      <c r="F61" s="286"/>
      <c r="G61" s="286"/>
      <c r="H61" s="286"/>
      <c r="I61" s="286"/>
      <c r="J61" s="286"/>
      <c r="K61" s="13"/>
      <c r="L61" s="13"/>
      <c r="M61" s="47">
        <f>'Форма 2020-2 П.7'!M63</f>
        <v>0</v>
      </c>
      <c r="N61" s="13"/>
      <c r="O61" s="47">
        <f>'Форма 2020-2 П.7'!Q63</f>
        <v>0</v>
      </c>
      <c r="P61" s="13"/>
      <c r="Q61" s="47">
        <f>'Форма 2020-2 П.7'!U63</f>
        <v>100000</v>
      </c>
      <c r="R61" s="13"/>
      <c r="S61" s="47"/>
      <c r="T61" s="47"/>
      <c r="U61" s="47"/>
      <c r="V61" s="13"/>
    </row>
    <row r="62" spans="1:22" ht="55.5" customHeight="1">
      <c r="A62" s="286" t="s">
        <v>381</v>
      </c>
      <c r="B62" s="286"/>
      <c r="C62" s="286"/>
      <c r="D62" s="286"/>
      <c r="E62" s="286"/>
      <c r="F62" s="286"/>
      <c r="G62" s="286"/>
      <c r="H62" s="286"/>
      <c r="I62" s="286"/>
      <c r="J62" s="286"/>
      <c r="K62" s="13"/>
      <c r="L62" s="13"/>
      <c r="M62" s="47">
        <f>'Форма 2020-2 П.7'!M64</f>
        <v>0</v>
      </c>
      <c r="N62" s="13"/>
      <c r="O62" s="47">
        <f>'Форма 2020-2 П.7'!Q64</f>
        <v>0</v>
      </c>
      <c r="P62" s="13"/>
      <c r="Q62" s="47">
        <f>'Форма 2020-2 П.7'!U64</f>
        <v>100000</v>
      </c>
      <c r="R62" s="13"/>
      <c r="S62" s="47"/>
      <c r="T62" s="47"/>
      <c r="U62" s="47"/>
      <c r="V62" s="13"/>
    </row>
    <row r="63" spans="1:22" ht="57" customHeight="1">
      <c r="A63" s="286" t="s">
        <v>382</v>
      </c>
      <c r="B63" s="286"/>
      <c r="C63" s="286"/>
      <c r="D63" s="286"/>
      <c r="E63" s="286"/>
      <c r="F63" s="286"/>
      <c r="G63" s="286"/>
      <c r="H63" s="286"/>
      <c r="I63" s="286"/>
      <c r="J63" s="286"/>
      <c r="K63" s="13"/>
      <c r="L63" s="13"/>
      <c r="M63" s="47">
        <f>'Форма 2020-2 П.7'!M65</f>
        <v>0</v>
      </c>
      <c r="N63" s="13"/>
      <c r="O63" s="47">
        <f>'Форма 2020-2 П.7'!Q65</f>
        <v>0</v>
      </c>
      <c r="P63" s="13"/>
      <c r="Q63" s="47">
        <f>'Форма 2020-2 П.7'!U65</f>
        <v>100000</v>
      </c>
      <c r="R63" s="13"/>
      <c r="S63" s="47"/>
      <c r="T63" s="47"/>
      <c r="U63" s="47"/>
      <c r="V63" s="13"/>
    </row>
    <row r="64" spans="1:22" ht="55.5" customHeight="1">
      <c r="A64" s="281" t="s">
        <v>172</v>
      </c>
      <c r="B64" s="281"/>
      <c r="C64" s="281"/>
      <c r="D64" s="281"/>
      <c r="E64" s="281"/>
      <c r="F64" s="281"/>
      <c r="G64" s="281"/>
      <c r="H64" s="281"/>
      <c r="I64" s="281"/>
      <c r="J64" s="281"/>
      <c r="K64" s="13"/>
      <c r="L64" s="13"/>
      <c r="M64" s="47"/>
      <c r="N64" s="13"/>
      <c r="O64" s="47"/>
      <c r="P64" s="13"/>
      <c r="Q64" s="47"/>
      <c r="R64" s="13"/>
      <c r="S64" s="47"/>
      <c r="T64" s="47"/>
      <c r="U64" s="47"/>
      <c r="V64" s="13"/>
    </row>
    <row r="65" spans="1:22" ht="30" customHeight="1">
      <c r="A65" s="277" t="s">
        <v>173</v>
      </c>
      <c r="B65" s="277"/>
      <c r="C65" s="277"/>
      <c r="D65" s="277"/>
      <c r="E65" s="277"/>
      <c r="F65" s="277"/>
      <c r="G65" s="277"/>
      <c r="H65" s="277"/>
      <c r="I65" s="277"/>
      <c r="J65" s="277"/>
      <c r="K65" s="13"/>
      <c r="L65" s="13"/>
      <c r="M65" s="47">
        <f>'Форма 2020-2 П.7'!M67</f>
        <v>1452515</v>
      </c>
      <c r="N65" s="13"/>
      <c r="O65" s="47"/>
      <c r="P65" s="13"/>
      <c r="Q65" s="47"/>
      <c r="R65" s="13"/>
      <c r="S65" s="47"/>
      <c r="T65" s="47"/>
      <c r="U65" s="47"/>
      <c r="V65" s="13"/>
    </row>
    <row r="66" spans="1:22" ht="39" customHeight="1">
      <c r="A66" s="278" t="s">
        <v>174</v>
      </c>
      <c r="B66" s="278"/>
      <c r="C66" s="278"/>
      <c r="D66" s="278"/>
      <c r="E66" s="278"/>
      <c r="F66" s="278"/>
      <c r="G66" s="278"/>
      <c r="H66" s="278"/>
      <c r="I66" s="278"/>
      <c r="J66" s="278"/>
      <c r="K66" s="13"/>
      <c r="L66" s="13"/>
      <c r="M66" s="47"/>
      <c r="N66" s="13"/>
      <c r="O66" s="47"/>
      <c r="P66" s="13"/>
      <c r="Q66" s="47"/>
      <c r="R66" s="13"/>
      <c r="S66" s="47"/>
      <c r="T66" s="47"/>
      <c r="U66" s="47"/>
      <c r="V66" s="13"/>
    </row>
    <row r="67" spans="1:22" ht="30" customHeight="1">
      <c r="A67" s="282" t="s">
        <v>175</v>
      </c>
      <c r="B67" s="282"/>
      <c r="C67" s="282"/>
      <c r="D67" s="282"/>
      <c r="E67" s="282"/>
      <c r="F67" s="282"/>
      <c r="G67" s="282"/>
      <c r="H67" s="282"/>
      <c r="I67" s="282"/>
      <c r="J67" s="282"/>
      <c r="K67" s="13"/>
      <c r="L67" s="13"/>
      <c r="M67" s="47">
        <f>'Форма 2020-2 П.7'!M69</f>
        <v>65000</v>
      </c>
      <c r="N67" s="13"/>
      <c r="O67" s="47"/>
      <c r="P67" s="13"/>
      <c r="Q67" s="47"/>
      <c r="R67" s="13"/>
      <c r="S67" s="47"/>
      <c r="T67" s="47"/>
      <c r="U67" s="47"/>
      <c r="V67" s="13"/>
    </row>
    <row r="68" spans="1:22" ht="30" customHeight="1">
      <c r="A68" s="277" t="s">
        <v>176</v>
      </c>
      <c r="B68" s="277"/>
      <c r="C68" s="277"/>
      <c r="D68" s="277"/>
      <c r="E68" s="277"/>
      <c r="F68" s="277"/>
      <c r="G68" s="277"/>
      <c r="H68" s="277"/>
      <c r="I68" s="277"/>
      <c r="J68" s="277"/>
      <c r="K68" s="13"/>
      <c r="L68" s="13"/>
      <c r="M68" s="47">
        <f>'Форма 2020-2 П.7'!M70</f>
        <v>556200</v>
      </c>
      <c r="N68" s="13"/>
      <c r="O68" s="47"/>
      <c r="P68" s="13"/>
      <c r="Q68" s="47"/>
      <c r="R68" s="13"/>
      <c r="S68" s="47"/>
      <c r="T68" s="47"/>
      <c r="U68" s="47"/>
      <c r="V68" s="13"/>
    </row>
    <row r="69" spans="1:22" ht="56.25" customHeight="1">
      <c r="A69" s="279" t="s">
        <v>177</v>
      </c>
      <c r="B69" s="279"/>
      <c r="C69" s="279"/>
      <c r="D69" s="279"/>
      <c r="E69" s="279"/>
      <c r="F69" s="279"/>
      <c r="G69" s="279"/>
      <c r="H69" s="279"/>
      <c r="I69" s="279"/>
      <c r="J69" s="279"/>
      <c r="K69" s="13"/>
      <c r="L69" s="13"/>
      <c r="M69" s="47"/>
      <c r="N69" s="13"/>
      <c r="O69" s="47"/>
      <c r="P69" s="13"/>
      <c r="Q69" s="47"/>
      <c r="R69" s="13"/>
      <c r="S69" s="47"/>
      <c r="T69" s="47"/>
      <c r="U69" s="47"/>
      <c r="V69" s="13"/>
    </row>
    <row r="70" spans="1:22" ht="42" customHeight="1">
      <c r="A70" s="277" t="s">
        <v>178</v>
      </c>
      <c r="B70" s="277"/>
      <c r="C70" s="277"/>
      <c r="D70" s="277"/>
      <c r="E70" s="277"/>
      <c r="F70" s="277"/>
      <c r="G70" s="277"/>
      <c r="H70" s="277"/>
      <c r="I70" s="277"/>
      <c r="J70" s="277"/>
      <c r="K70" s="13"/>
      <c r="L70" s="13"/>
      <c r="M70" s="47">
        <f>'Форма 2020-2 П.7'!M72</f>
        <v>161621.7</v>
      </c>
      <c r="N70" s="13"/>
      <c r="O70" s="47"/>
      <c r="P70" s="13"/>
      <c r="Q70" s="47"/>
      <c r="R70" s="13"/>
      <c r="S70" s="47"/>
      <c r="T70" s="47"/>
      <c r="U70" s="47"/>
      <c r="V70" s="13"/>
    </row>
    <row r="71" spans="1:22" ht="30" customHeight="1">
      <c r="A71" s="280" t="s">
        <v>328</v>
      </c>
      <c r="B71" s="280"/>
      <c r="C71" s="280"/>
      <c r="D71" s="280"/>
      <c r="E71" s="280"/>
      <c r="F71" s="280"/>
      <c r="G71" s="280"/>
      <c r="H71" s="280"/>
      <c r="I71" s="280"/>
      <c r="J71" s="280"/>
      <c r="K71" s="13"/>
      <c r="L71" s="13"/>
      <c r="M71" s="47"/>
      <c r="N71" s="13"/>
      <c r="O71" s="47">
        <f>'Форма 2020-2 П.7'!Q73</f>
        <v>1500000</v>
      </c>
      <c r="P71" s="13"/>
      <c r="Q71" s="47"/>
      <c r="R71" s="13"/>
      <c r="S71" s="47"/>
      <c r="T71" s="47"/>
      <c r="U71" s="47"/>
      <c r="V71" s="13"/>
    </row>
    <row r="72" spans="1:22" ht="30" customHeight="1">
      <c r="A72" s="278" t="s">
        <v>179</v>
      </c>
      <c r="B72" s="278"/>
      <c r="C72" s="278"/>
      <c r="D72" s="278"/>
      <c r="E72" s="278"/>
      <c r="F72" s="278"/>
      <c r="G72" s="278"/>
      <c r="H72" s="278"/>
      <c r="I72" s="278"/>
      <c r="J72" s="278"/>
      <c r="K72" s="13"/>
      <c r="L72" s="13"/>
      <c r="M72" s="47"/>
      <c r="N72" s="13"/>
      <c r="O72" s="47"/>
      <c r="P72" s="13"/>
      <c r="Q72" s="47"/>
      <c r="R72" s="13"/>
      <c r="S72" s="47"/>
      <c r="T72" s="47"/>
      <c r="U72" s="47"/>
      <c r="V72" s="13"/>
    </row>
    <row r="73" spans="1:22" ht="15.75">
      <c r="A73" s="277" t="s">
        <v>180</v>
      </c>
      <c r="B73" s="277"/>
      <c r="C73" s="277"/>
      <c r="D73" s="277"/>
      <c r="E73" s="277"/>
      <c r="F73" s="277"/>
      <c r="G73" s="277"/>
      <c r="H73" s="277"/>
      <c r="I73" s="277"/>
      <c r="J73" s="277"/>
      <c r="K73" s="13"/>
      <c r="L73" s="13"/>
      <c r="M73" s="47">
        <f>'Форма 2020-2 П.7'!M75</f>
        <v>71996.02</v>
      </c>
      <c r="N73" s="13"/>
      <c r="O73" s="47"/>
      <c r="P73" s="13"/>
      <c r="Q73" s="47"/>
      <c r="R73" s="13"/>
      <c r="S73" s="47"/>
      <c r="T73" s="47"/>
      <c r="U73" s="47"/>
      <c r="V73" s="13"/>
    </row>
    <row r="74" spans="1:22" ht="45" customHeight="1">
      <c r="A74" s="277" t="s">
        <v>181</v>
      </c>
      <c r="B74" s="277"/>
      <c r="C74" s="277"/>
      <c r="D74" s="277"/>
      <c r="E74" s="277"/>
      <c r="F74" s="277"/>
      <c r="G74" s="277"/>
      <c r="H74" s="277"/>
      <c r="I74" s="277"/>
      <c r="J74" s="277"/>
      <c r="K74" s="13"/>
      <c r="L74" s="13"/>
      <c r="M74" s="47">
        <f>'Форма 2020-2 П.7'!M76</f>
        <v>66299.98</v>
      </c>
      <c r="N74" s="13"/>
      <c r="O74" s="47"/>
      <c r="P74" s="13"/>
      <c r="Q74" s="47"/>
      <c r="R74" s="13"/>
      <c r="S74" s="47"/>
      <c r="T74" s="47"/>
      <c r="U74" s="47"/>
      <c r="V74" s="13"/>
    </row>
    <row r="75" spans="1:22" ht="58.5" customHeight="1">
      <c r="A75" s="278" t="s">
        <v>182</v>
      </c>
      <c r="B75" s="278"/>
      <c r="C75" s="278"/>
      <c r="D75" s="278"/>
      <c r="E75" s="278"/>
      <c r="F75" s="278"/>
      <c r="G75" s="278"/>
      <c r="H75" s="278"/>
      <c r="I75" s="278"/>
      <c r="J75" s="278"/>
      <c r="K75" s="13"/>
      <c r="L75" s="13"/>
      <c r="M75" s="47"/>
      <c r="N75" s="13"/>
      <c r="O75" s="47"/>
      <c r="P75" s="13"/>
      <c r="Q75" s="47"/>
      <c r="R75" s="13"/>
      <c r="S75" s="47"/>
      <c r="T75" s="47"/>
      <c r="U75" s="47"/>
      <c r="V75" s="13"/>
    </row>
    <row r="76" spans="1:22" ht="30" customHeight="1">
      <c r="A76" s="277" t="s">
        <v>183</v>
      </c>
      <c r="B76" s="277"/>
      <c r="C76" s="277"/>
      <c r="D76" s="277"/>
      <c r="E76" s="277"/>
      <c r="F76" s="277"/>
      <c r="G76" s="277"/>
      <c r="H76" s="277"/>
      <c r="I76" s="277"/>
      <c r="J76" s="277"/>
      <c r="K76" s="13"/>
      <c r="L76" s="13"/>
      <c r="M76" s="47">
        <f>'Форма 2020-2 П.7'!M78</f>
        <v>3998473.61</v>
      </c>
      <c r="N76" s="13"/>
      <c r="O76" s="47"/>
      <c r="P76" s="13"/>
      <c r="Q76" s="47"/>
      <c r="R76" s="13"/>
      <c r="S76" s="47"/>
      <c r="T76" s="47"/>
      <c r="U76" s="47"/>
      <c r="V76" s="13"/>
    </row>
    <row r="77" spans="1:22" ht="54" customHeight="1">
      <c r="A77" s="277" t="s">
        <v>184</v>
      </c>
      <c r="B77" s="277"/>
      <c r="C77" s="277"/>
      <c r="D77" s="277"/>
      <c r="E77" s="277"/>
      <c r="F77" s="277"/>
      <c r="G77" s="277"/>
      <c r="H77" s="277"/>
      <c r="I77" s="277"/>
      <c r="J77" s="277"/>
      <c r="K77" s="13"/>
      <c r="L77" s="13"/>
      <c r="M77" s="47">
        <f>'Форма 2020-2 П.7'!M79</f>
        <v>3199922.55</v>
      </c>
      <c r="N77" s="13"/>
      <c r="O77" s="47"/>
      <c r="P77" s="13"/>
      <c r="Q77" s="47"/>
      <c r="R77" s="13"/>
      <c r="S77" s="47"/>
      <c r="T77" s="47"/>
      <c r="U77" s="47"/>
      <c r="V77" s="13"/>
    </row>
    <row r="78" spans="1:22" ht="42.75" customHeight="1">
      <c r="A78" s="275" t="s">
        <v>185</v>
      </c>
      <c r="B78" s="275"/>
      <c r="C78" s="275"/>
      <c r="D78" s="275"/>
      <c r="E78" s="275"/>
      <c r="F78" s="275"/>
      <c r="G78" s="275"/>
      <c r="H78" s="275"/>
      <c r="I78" s="275"/>
      <c r="J78" s="275"/>
      <c r="K78" s="13"/>
      <c r="L78" s="13"/>
      <c r="M78" s="47"/>
      <c r="N78" s="13"/>
      <c r="O78" s="47"/>
      <c r="P78" s="13"/>
      <c r="Q78" s="47"/>
      <c r="R78" s="13"/>
      <c r="S78" s="47"/>
      <c r="T78" s="47"/>
      <c r="U78" s="47"/>
      <c r="V78" s="13"/>
    </row>
    <row r="79" spans="1:22" ht="43.5" customHeight="1">
      <c r="A79" s="273" t="s">
        <v>186</v>
      </c>
      <c r="B79" s="273"/>
      <c r="C79" s="273"/>
      <c r="D79" s="273"/>
      <c r="E79" s="273"/>
      <c r="F79" s="273"/>
      <c r="G79" s="273"/>
      <c r="H79" s="273"/>
      <c r="I79" s="273"/>
      <c r="J79" s="273"/>
      <c r="K79" s="13"/>
      <c r="L79" s="13"/>
      <c r="M79" s="47">
        <f>'Форма 2020-2 П.7'!M81</f>
        <v>2000000</v>
      </c>
      <c r="N79" s="13"/>
      <c r="O79" s="47"/>
      <c r="P79" s="13"/>
      <c r="Q79" s="47"/>
      <c r="R79" s="13"/>
      <c r="S79" s="47"/>
      <c r="T79" s="47"/>
      <c r="U79" s="47"/>
      <c r="V79" s="13"/>
    </row>
    <row r="80" spans="1:22" ht="83.25" customHeight="1">
      <c r="A80" s="118" t="s">
        <v>387</v>
      </c>
      <c r="B80" s="118"/>
      <c r="C80" s="118"/>
      <c r="D80" s="118"/>
      <c r="E80" s="118"/>
      <c r="F80" s="118"/>
      <c r="G80" s="118"/>
      <c r="H80" s="118"/>
      <c r="I80" s="118"/>
      <c r="J80" s="118"/>
      <c r="K80" s="13">
        <v>2020</v>
      </c>
      <c r="L80" s="47">
        <v>205462</v>
      </c>
      <c r="M80" s="47"/>
      <c r="N80" s="13"/>
      <c r="O80" s="47">
        <v>205462</v>
      </c>
      <c r="P80" s="334">
        <f>O80/L80</f>
        <v>1</v>
      </c>
      <c r="Q80" s="47"/>
      <c r="R80" s="13"/>
      <c r="S80" s="47"/>
      <c r="T80" s="47"/>
      <c r="U80" s="47"/>
      <c r="V80" s="13"/>
    </row>
    <row r="81" spans="1:22" ht="30" customHeight="1">
      <c r="A81" s="275" t="s">
        <v>187</v>
      </c>
      <c r="B81" s="275"/>
      <c r="C81" s="275"/>
      <c r="D81" s="275"/>
      <c r="E81" s="275"/>
      <c r="F81" s="275"/>
      <c r="G81" s="275"/>
      <c r="H81" s="275"/>
      <c r="I81" s="275"/>
      <c r="J81" s="275"/>
      <c r="K81" s="13"/>
      <c r="L81" s="47"/>
      <c r="M81" s="47"/>
      <c r="N81" s="13"/>
      <c r="O81" s="47"/>
      <c r="P81" s="13"/>
      <c r="Q81" s="47"/>
      <c r="R81" s="13"/>
      <c r="S81" s="47"/>
      <c r="T81" s="47"/>
      <c r="U81" s="47"/>
      <c r="V81" s="13"/>
    </row>
    <row r="82" spans="1:22" ht="43.5" customHeight="1">
      <c r="A82" s="276" t="s">
        <v>188</v>
      </c>
      <c r="B82" s="276"/>
      <c r="C82" s="276"/>
      <c r="D82" s="276"/>
      <c r="E82" s="276"/>
      <c r="F82" s="276"/>
      <c r="G82" s="276"/>
      <c r="H82" s="276"/>
      <c r="I82" s="276"/>
      <c r="J82" s="276"/>
      <c r="K82" s="13" t="s">
        <v>391</v>
      </c>
      <c r="L82" s="47">
        <v>1338418</v>
      </c>
      <c r="M82" s="47">
        <f>'Форма 2020-2 П.7'!M84</f>
        <v>398215.92</v>
      </c>
      <c r="N82" s="13"/>
      <c r="O82" s="47">
        <f>'Форма 2020-2 П.7'!Q84</f>
        <v>1338418</v>
      </c>
      <c r="P82" s="334">
        <f>O82/L82</f>
        <v>1</v>
      </c>
      <c r="Q82" s="47"/>
      <c r="R82" s="13"/>
      <c r="S82" s="47"/>
      <c r="T82" s="47"/>
      <c r="U82" s="47"/>
      <c r="V82" s="13"/>
    </row>
    <row r="83" spans="1:22" ht="41.25" customHeight="1">
      <c r="A83" s="276" t="s">
        <v>189</v>
      </c>
      <c r="B83" s="276"/>
      <c r="C83" s="276"/>
      <c r="D83" s="276"/>
      <c r="E83" s="276"/>
      <c r="F83" s="276"/>
      <c r="G83" s="276"/>
      <c r="H83" s="276"/>
      <c r="I83" s="276"/>
      <c r="J83" s="276"/>
      <c r="K83" s="13" t="s">
        <v>384</v>
      </c>
      <c r="L83" s="13">
        <v>13505700</v>
      </c>
      <c r="M83" s="47">
        <f>'Форма 2020-2 П.7'!M85</f>
        <v>547420.08</v>
      </c>
      <c r="N83" s="13"/>
      <c r="O83" s="47">
        <f>'Форма 2020-2 П.7'!Q85</f>
        <v>1200000</v>
      </c>
      <c r="P83" s="119">
        <f>(O83+M83)/L83</f>
        <v>0.1293838956884871</v>
      </c>
      <c r="Q83" s="47"/>
      <c r="R83" s="13"/>
      <c r="S83" s="47"/>
      <c r="T83" s="47"/>
      <c r="U83" s="47"/>
      <c r="V83" s="13"/>
    </row>
    <row r="84" spans="1:22" ht="67.5" customHeight="1">
      <c r="A84" s="271" t="s">
        <v>190</v>
      </c>
      <c r="B84" s="271"/>
      <c r="C84" s="271"/>
      <c r="D84" s="271"/>
      <c r="E84" s="271"/>
      <c r="F84" s="271"/>
      <c r="G84" s="271"/>
      <c r="H84" s="271"/>
      <c r="I84" s="271"/>
      <c r="J84" s="271"/>
      <c r="K84" s="13"/>
      <c r="L84" s="13"/>
      <c r="M84" s="47">
        <f>'Форма 2020-2 П.7'!M86</f>
        <v>106771.6</v>
      </c>
      <c r="N84" s="13"/>
      <c r="O84" s="47"/>
      <c r="P84" s="13"/>
      <c r="Q84" s="47"/>
      <c r="R84" s="13"/>
      <c r="S84" s="47"/>
      <c r="T84" s="47"/>
      <c r="U84" s="47"/>
      <c r="V84" s="13"/>
    </row>
    <row r="85" spans="1:22" ht="83.25" customHeight="1">
      <c r="A85" s="271" t="s">
        <v>191</v>
      </c>
      <c r="B85" s="271"/>
      <c r="C85" s="271"/>
      <c r="D85" s="271"/>
      <c r="E85" s="271"/>
      <c r="F85" s="271"/>
      <c r="G85" s="271"/>
      <c r="H85" s="271"/>
      <c r="I85" s="271"/>
      <c r="J85" s="271"/>
      <c r="K85" s="13"/>
      <c r="L85" s="13"/>
      <c r="M85" s="47">
        <f>'Форма 2020-2 П.7'!M87</f>
        <v>105773</v>
      </c>
      <c r="N85" s="13"/>
      <c r="O85" s="47"/>
      <c r="P85" s="13"/>
      <c r="Q85" s="47"/>
      <c r="R85" s="13"/>
      <c r="S85" s="47"/>
      <c r="T85" s="47"/>
      <c r="U85" s="47"/>
      <c r="V85" s="13"/>
    </row>
    <row r="86" spans="1:22" ht="30" customHeight="1">
      <c r="A86" s="272" t="s">
        <v>192</v>
      </c>
      <c r="B86" s="272"/>
      <c r="C86" s="272"/>
      <c r="D86" s="272"/>
      <c r="E86" s="272"/>
      <c r="F86" s="272"/>
      <c r="G86" s="272"/>
      <c r="H86" s="272"/>
      <c r="I86" s="272"/>
      <c r="J86" s="272"/>
      <c r="K86" s="13"/>
      <c r="L86" s="13"/>
      <c r="M86" s="47"/>
      <c r="N86" s="13"/>
      <c r="O86" s="47"/>
      <c r="P86" s="13"/>
      <c r="Q86" s="47"/>
      <c r="R86" s="13"/>
      <c r="S86" s="47"/>
      <c r="T86" s="47"/>
      <c r="U86" s="47"/>
      <c r="V86" s="13"/>
    </row>
    <row r="87" spans="1:22" ht="30" customHeight="1">
      <c r="A87" s="273" t="s">
        <v>181</v>
      </c>
      <c r="B87" s="273"/>
      <c r="C87" s="273"/>
      <c r="D87" s="273"/>
      <c r="E87" s="273"/>
      <c r="F87" s="273"/>
      <c r="G87" s="273"/>
      <c r="H87" s="273"/>
      <c r="I87" s="273"/>
      <c r="J87" s="273"/>
      <c r="K87" s="13"/>
      <c r="L87" s="13"/>
      <c r="M87" s="47">
        <f>'Форма 2020-2 П.7'!M89</f>
        <v>195900</v>
      </c>
      <c r="N87" s="13"/>
      <c r="O87" s="47"/>
      <c r="P87" s="13"/>
      <c r="Q87" s="47"/>
      <c r="R87" s="13"/>
      <c r="S87" s="47"/>
      <c r="T87" s="47"/>
      <c r="U87" s="47"/>
      <c r="V87" s="13"/>
    </row>
    <row r="88" spans="1:22" ht="30" customHeight="1">
      <c r="A88" s="274" t="s">
        <v>194</v>
      </c>
      <c r="B88" s="274"/>
      <c r="C88" s="274"/>
      <c r="D88" s="274"/>
      <c r="E88" s="274"/>
      <c r="F88" s="274"/>
      <c r="G88" s="274"/>
      <c r="H88" s="274"/>
      <c r="I88" s="274"/>
      <c r="J88" s="274"/>
      <c r="K88" s="13"/>
      <c r="L88" s="13"/>
      <c r="M88" s="47"/>
      <c r="N88" s="13"/>
      <c r="O88" s="47"/>
      <c r="P88" s="13"/>
      <c r="Q88" s="47"/>
      <c r="R88" s="13"/>
      <c r="S88" s="47"/>
      <c r="T88" s="47"/>
      <c r="U88" s="47"/>
      <c r="V88" s="13"/>
    </row>
    <row r="89" spans="1:22" ht="30" customHeight="1">
      <c r="A89" s="271" t="s">
        <v>289</v>
      </c>
      <c r="B89" s="271"/>
      <c r="C89" s="271"/>
      <c r="D89" s="271"/>
      <c r="E89" s="271"/>
      <c r="F89" s="271"/>
      <c r="G89" s="271"/>
      <c r="H89" s="271"/>
      <c r="I89" s="271"/>
      <c r="J89" s="271"/>
      <c r="K89" s="13"/>
      <c r="L89" s="13"/>
      <c r="M89" s="47"/>
      <c r="N89" s="13"/>
      <c r="O89" s="47">
        <f>'Форма 2020-2 П.7'!Q91</f>
        <v>200000</v>
      </c>
      <c r="P89" s="13"/>
      <c r="Q89" s="47"/>
      <c r="R89" s="13"/>
      <c r="S89" s="47"/>
      <c r="T89" s="47"/>
      <c r="U89" s="47"/>
      <c r="V89" s="13"/>
    </row>
    <row r="90" spans="1:22" ht="30" customHeight="1">
      <c r="A90" s="271" t="s">
        <v>290</v>
      </c>
      <c r="B90" s="271"/>
      <c r="C90" s="271"/>
      <c r="D90" s="271"/>
      <c r="E90" s="271"/>
      <c r="F90" s="271"/>
      <c r="G90" s="271"/>
      <c r="H90" s="271"/>
      <c r="I90" s="271"/>
      <c r="J90" s="271"/>
      <c r="K90" s="13"/>
      <c r="L90" s="13"/>
      <c r="M90" s="47"/>
      <c r="N90" s="13"/>
      <c r="O90" s="47">
        <f>'Форма 2020-2 П.7'!Q92</f>
        <v>300441</v>
      </c>
      <c r="P90" s="13"/>
      <c r="Q90" s="47"/>
      <c r="R90" s="13"/>
      <c r="S90" s="47"/>
      <c r="T90" s="47"/>
      <c r="U90" s="47"/>
      <c r="V90" s="13"/>
    </row>
    <row r="92" spans="1:22" ht="48" customHeight="1">
      <c r="A92" s="134" t="s">
        <v>350</v>
      </c>
      <c r="B92" s="134"/>
      <c r="C92" s="134"/>
      <c r="D92" s="134"/>
      <c r="E92" s="134"/>
      <c r="F92" s="134"/>
      <c r="G92" s="134"/>
      <c r="H92" s="134"/>
      <c r="I92" s="134"/>
      <c r="J92" s="134"/>
      <c r="K92" s="134"/>
      <c r="L92" s="134"/>
      <c r="M92" s="134"/>
      <c r="N92" s="134"/>
      <c r="O92" s="134"/>
      <c r="P92" s="134"/>
      <c r="Q92" s="134"/>
      <c r="R92" s="134"/>
      <c r="S92" s="134"/>
      <c r="T92" s="134"/>
      <c r="U92" s="134"/>
      <c r="V92" s="134"/>
    </row>
    <row r="93" spans="1:22" ht="28.5" customHeight="1">
      <c r="A93" s="132" t="s">
        <v>66</v>
      </c>
      <c r="B93" s="132"/>
      <c r="C93" s="132"/>
      <c r="D93" s="132"/>
      <c r="E93" s="132"/>
      <c r="F93" s="132"/>
      <c r="G93" s="132"/>
      <c r="H93" s="132"/>
      <c r="I93" s="132"/>
      <c r="J93" s="132"/>
      <c r="K93" s="132"/>
      <c r="L93" s="132"/>
      <c r="M93" s="132"/>
      <c r="N93" s="132"/>
      <c r="O93" s="132"/>
      <c r="P93" s="132"/>
      <c r="Q93" s="132"/>
      <c r="R93" s="132"/>
      <c r="S93" s="132"/>
      <c r="T93" s="132"/>
      <c r="U93" s="132"/>
      <c r="V93" s="132"/>
    </row>
  </sheetData>
  <sheetProtection/>
  <mergeCells count="94">
    <mergeCell ref="A92:V92"/>
    <mergeCell ref="A93:V93"/>
    <mergeCell ref="A1:V1"/>
    <mergeCell ref="L3:L4"/>
    <mergeCell ref="K3:K4"/>
    <mergeCell ref="A3:A4"/>
    <mergeCell ref="M3:N3"/>
    <mergeCell ref="O3:P3"/>
    <mergeCell ref="Q3:R3"/>
    <mergeCell ref="A10:J10"/>
    <mergeCell ref="A11:J11"/>
    <mergeCell ref="A12:J12"/>
    <mergeCell ref="A13:J13"/>
    <mergeCell ref="S3:T3"/>
    <mergeCell ref="U3:V3"/>
    <mergeCell ref="A19:J19"/>
    <mergeCell ref="A20:J20"/>
    <mergeCell ref="A21:J21"/>
    <mergeCell ref="A14:J14"/>
    <mergeCell ref="A15:J15"/>
    <mergeCell ref="A16:J16"/>
    <mergeCell ref="A17:J17"/>
    <mergeCell ref="A26:J26"/>
    <mergeCell ref="A27:J27"/>
    <mergeCell ref="A7:J7"/>
    <mergeCell ref="A8:J8"/>
    <mergeCell ref="A9:J9"/>
    <mergeCell ref="A22:J22"/>
    <mergeCell ref="A23:J23"/>
    <mergeCell ref="A24:J24"/>
    <mergeCell ref="A25:J25"/>
    <mergeCell ref="A18:J18"/>
    <mergeCell ref="A32:J32"/>
    <mergeCell ref="A33:J33"/>
    <mergeCell ref="A34:J34"/>
    <mergeCell ref="A35:J35"/>
    <mergeCell ref="A28:J28"/>
    <mergeCell ref="A29:J29"/>
    <mergeCell ref="A30:J30"/>
    <mergeCell ref="A31:J31"/>
    <mergeCell ref="A40:J40"/>
    <mergeCell ref="A41:J41"/>
    <mergeCell ref="A42:J42"/>
    <mergeCell ref="A43:J43"/>
    <mergeCell ref="A36:J36"/>
    <mergeCell ref="A37:J37"/>
    <mergeCell ref="A38:J38"/>
    <mergeCell ref="A39:J39"/>
    <mergeCell ref="A48:J48"/>
    <mergeCell ref="A49:J49"/>
    <mergeCell ref="A50:J50"/>
    <mergeCell ref="A51:J51"/>
    <mergeCell ref="A44:J44"/>
    <mergeCell ref="A45:J45"/>
    <mergeCell ref="A46:J46"/>
    <mergeCell ref="A47:J47"/>
    <mergeCell ref="A56:J56"/>
    <mergeCell ref="A57:J57"/>
    <mergeCell ref="A58:J58"/>
    <mergeCell ref="A59:J59"/>
    <mergeCell ref="A52:J52"/>
    <mergeCell ref="A53:J53"/>
    <mergeCell ref="A54:J54"/>
    <mergeCell ref="A55:J55"/>
    <mergeCell ref="A64:J64"/>
    <mergeCell ref="A65:J65"/>
    <mergeCell ref="A66:J66"/>
    <mergeCell ref="A67:J67"/>
    <mergeCell ref="A60:J60"/>
    <mergeCell ref="A61:J61"/>
    <mergeCell ref="A62:J62"/>
    <mergeCell ref="A63:J63"/>
    <mergeCell ref="A72:J72"/>
    <mergeCell ref="A73:J73"/>
    <mergeCell ref="A74:J74"/>
    <mergeCell ref="A75:J75"/>
    <mergeCell ref="A68:J68"/>
    <mergeCell ref="A69:J69"/>
    <mergeCell ref="A70:J70"/>
    <mergeCell ref="A71:J71"/>
    <mergeCell ref="A81:J81"/>
    <mergeCell ref="A82:J82"/>
    <mergeCell ref="A83:J83"/>
    <mergeCell ref="A84:J84"/>
    <mergeCell ref="A76:J76"/>
    <mergeCell ref="A77:J77"/>
    <mergeCell ref="A78:J78"/>
    <mergeCell ref="A79:J79"/>
    <mergeCell ref="A89:J89"/>
    <mergeCell ref="A90:J90"/>
    <mergeCell ref="A85:J85"/>
    <mergeCell ref="A86:J86"/>
    <mergeCell ref="A87:J87"/>
    <mergeCell ref="A88:J88"/>
  </mergeCells>
  <printOptions/>
  <pageMargins left="0.7" right="0.7" top="0.75" bottom="0.75" header="0.3" footer="0.3"/>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2019-12-05T07:50:12Z</cp:lastPrinted>
  <dcterms:created xsi:type="dcterms:W3CDTF">2015-06-05T18:19:34Z</dcterms:created>
  <dcterms:modified xsi:type="dcterms:W3CDTF">2020-12-17T16:51:56Z</dcterms:modified>
  <cp:category/>
  <cp:version/>
  <cp:contentType/>
  <cp:contentStatus/>
</cp:coreProperties>
</file>