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3" activeTab="5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10" sheetId="7" r:id="rId7"/>
    <sheet name="Форма 2021-2 П.11" sheetId="8" r:id="rId8"/>
    <sheet name="Форма 2021-2 П.12-13" sheetId="9" r:id="rId9"/>
    <sheet name="Форма 2020-2 П.14-15" sheetId="10" r:id="rId10"/>
    <sheet name="Форма 2021-3" sheetId="11" r:id="rId11"/>
  </sheets>
  <definedNames>
    <definedName name="_xlnm.Print_Area" localSheetId="9">'Форма 2020-2 П.14-15'!$A$1:$L$42</definedName>
    <definedName name="_xlnm.Print_Area" localSheetId="0">'Форма 2021-1'!$A$1:$J$57</definedName>
    <definedName name="_xlnm.Print_Area" localSheetId="1">'Форма 2021-2 П.1-4'!$A$1:$J$28</definedName>
    <definedName name="_xlnm.Print_Area" localSheetId="2">'Форма 2021-2 П.5'!$A$1:$N$24</definedName>
    <definedName name="_xlnm.Print_Area" localSheetId="3">'Форма 2021-2 П.6'!$A$1:$N$38</definedName>
    <definedName name="_xlnm.Print_Area" localSheetId="4">'Форма 2021-2 П.7'!$A$1:$N$24</definedName>
    <definedName name="_xlnm.Print_Area" localSheetId="5">'Форма 2021-2 П.8'!$A$1:$M$82</definedName>
    <definedName name="_xlnm.Print_Area" localSheetId="10">'Форма 2021-3'!$A$1:$I$79</definedName>
  </definedNames>
  <calcPr fullCalcOnLoad="1"/>
</workbook>
</file>

<file path=xl/sharedStrings.xml><?xml version="1.0" encoding="utf-8"?>
<sst xmlns="http://schemas.openxmlformats.org/spreadsheetml/2006/main" count="726" uniqueCount="251">
  <si>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</si>
  <si>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</si>
  <si>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</si>
  <si>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</si>
  <si>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</si>
  <si>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</si>
  <si>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</si>
  <si>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</si>
  <si>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</si>
  <si>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</si>
  <si>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</si>
  <si>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</si>
  <si>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</si>
  <si>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</si>
  <si>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</si>
  <si>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</si>
  <si>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</si>
  <si>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</si>
  <si>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</si>
  <si>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</si>
  <si>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</si>
  <si>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</si>
  <si>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</si>
  <si>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</si>
  <si>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</si>
  <si>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</si>
  <si>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</si>
  <si>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</si>
  <si>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</si>
  <si>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</si>
  <si>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</si>
  <si>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</si>
  <si>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</si>
  <si>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</si>
  <si>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</si>
  <si>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</si>
  <si>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</si>
  <si>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</si>
  <si>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</si>
  <si>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</si>
  <si>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</si>
  <si>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</si>
  <si>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</si>
  <si>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</si>
  <si>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</si>
  <si>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</si>
  <si>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</si>
  <si>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</si>
  <si>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</si>
  <si>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</si>
  <si>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</si>
  <si>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</si>
  <si>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</si>
  <si>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</si>
  <si>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</si>
  <si>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</si>
  <si>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</si>
  <si>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</si>
  <si>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</si>
  <si>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</si>
  <si>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</si>
  <si>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</si>
  <si>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</si>
  <si>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</si>
  <si>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</si>
  <si>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</si>
  <si>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</si>
  <si>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</si>
  <si>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</si>
  <si>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</si>
  <si>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</si>
  <si>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</si>
  <si>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</si>
  <si>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</si>
  <si>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</si>
  <si>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</si>
  <si>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</si>
  <si>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</si>
  <si>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</si>
  <si>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</si>
  <si>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</si>
  <si>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</si>
  <si>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</si>
  <si>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</si>
  <si>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</si>
  <si>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</si>
  <si>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</si>
  <si>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</si>
  <si>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</si>
  <si>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</si>
  <si>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</si>
  <si>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</si>
  <si>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</si>
  <si>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</si>
  <si>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</si>
  <si>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</si>
  <si>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</si>
  <si>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</si>
  <si>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</si>
  <si>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</si>
  <si>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</si>
  <si>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</si>
  <si>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</si>
  <si>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</si>
  <si>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</si>
  <si>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</si>
  <si>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</si>
  <si>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</si>
  <si>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</si>
  <si>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</si>
  <si>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</si>
  <si>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</si>
  <si>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</si>
  <si>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</si>
  <si>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</si>
  <si>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</si>
  <si>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</si>
  <si>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</si>
  <si>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</si>
  <si>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</si>
  <si>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</si>
  <si>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</si>
  <si>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</si>
  <si>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</si>
  <si>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</si>
  <si>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</si>
  <si>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</si>
  <si>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</si>
  <si>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</si>
  <si>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</si>
  <si>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Утримання та розвиток автомобільних доріг та дорожньої інфраструктури за рахунок коштів місцевого бюджету</t>
  </si>
  <si>
    <t>1. управління житлово-комунального господарства Хмельницької міської ради</t>
  </si>
  <si>
    <t>03356163</t>
  </si>
  <si>
    <t>2. управління житлово-комунального господарства Хмельницької міської ради</t>
  </si>
  <si>
    <t>Покращення стану інфраструктури автомобільних доріг</t>
  </si>
  <si>
    <t>Завдання 1. Забезпечення проведення поточного ремонту об'єктів транспортної інфраструктури</t>
  </si>
  <si>
    <t>Завдання 2. Забезпечення проведення капітального ремонту об'єктів транспортної інфраструктури</t>
  </si>
  <si>
    <t>Завдання 3. Забезпечення утримання об'єктів транспортної інфраструктури</t>
  </si>
  <si>
    <t>0456</t>
  </si>
  <si>
    <t>Обсяг видатків на проведення поточного ремонту інфраструктури доріг</t>
  </si>
  <si>
    <t>грн.</t>
  </si>
  <si>
    <t xml:space="preserve">Програма утримання та розвитку ЖКГ </t>
  </si>
  <si>
    <t>площа шляхів на яких планується провести поточний ремонт</t>
  </si>
  <si>
    <t>тис. кв. м</t>
  </si>
  <si>
    <t>перспективний план відділу з ремонту вулично-дорожньої мережі</t>
  </si>
  <si>
    <t>середні витрати на поточний ремонт 1 кв. м доріг</t>
  </si>
  <si>
    <t>розрахунково</t>
  </si>
  <si>
    <t>динаміка відремонтованої за рахунок поточного ремонту площі вулично-дорожної мережі порівняно з попереднім роком</t>
  </si>
  <si>
    <t>%</t>
  </si>
  <si>
    <t xml:space="preserve"> </t>
  </si>
  <si>
    <t>Обсяг видатків на капітальний ремонт інфраструктури доріг ( в т. ч. доріг масивів індивідуальних забудов)</t>
  </si>
  <si>
    <t>площа шляхів, на яких планується провести капітальний ремонт</t>
  </si>
  <si>
    <t>тис. кв.м</t>
  </si>
  <si>
    <t>середня вартість 1 кв. м капітального ремонту</t>
  </si>
  <si>
    <t>динаміка відремонтованої за рахунок капітального ремонту площі вулично-дорожньої мережі порівняно з попереднім роком</t>
  </si>
  <si>
    <t xml:space="preserve">Обсяг видатків, в т.ч.: </t>
  </si>
  <si>
    <t>витрати на встановлення технічних засобів регулювання дорожнього руху</t>
  </si>
  <si>
    <t>од.</t>
  </si>
  <si>
    <t>перспективний план відділу з організації безпеки дорожнього руху</t>
  </si>
  <si>
    <t>витрати на розробку робочих проектів на капітальний ремонт об’єктів транспортної інфраструктури</t>
  </si>
  <si>
    <t>витрати на встановлення стел із внутрішнім підсвічуванням літер "Хмельницький"</t>
  </si>
  <si>
    <t>кількість об’єктів транспортної інфраструктури (в т.ч. виготовлення ПКД), які необхідно та планується відремонтувати першочергово, в т.ч.:</t>
  </si>
  <si>
    <t>встановлення технічних засобів регулювання дорожнього руху  (в т.ч. виготовлення ПКД)</t>
  </si>
  <si>
    <t>розробка робочих проектів на капітальний ремонт об’єктів транспортної інфраструктури</t>
  </si>
  <si>
    <t xml:space="preserve">капітальний ремонт об’єктів транспортної інфраструктури (установлення стели із внутрішнім підсвічуванням літер "Хмельницький") </t>
  </si>
  <si>
    <t>середні витрати на встановлення 1 технічного засобу регулювання дорожнього руху</t>
  </si>
  <si>
    <t>середні витрати на розробку 1 робочого проекту на капітальний ремонт об’єкту транспортної інфраструктури</t>
  </si>
  <si>
    <t xml:space="preserve">середні витрати на встановлення 1 стели </t>
  </si>
  <si>
    <t xml:space="preserve">питома вага кількості об'єктів транспортної інфраструктури, що заплановано відремонтувати до кількості об'єктів, що необхідно відремонтувати </t>
  </si>
  <si>
    <t xml:space="preserve">% 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</si>
  <si>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</si>
  <si>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</si>
  <si>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Забезпечення утримання об'єктів транспортної інфраструктури</t>
  </si>
  <si>
    <t>середні витрати на капітальний ремонт 1 об’єкту транспортної інфраструктури (в т.ч. виготовлення ПКД)</t>
  </si>
  <si>
    <t>витрати на улаштування зупинок маршрутних транспортних засобів (розширення проїзної частини для влаштування зупинок, посадкових майданчиків та тротуарів, встановлення павільйонів на зупинках)</t>
  </si>
  <si>
    <t>Капітальний ремонт інших об'єктів</t>
  </si>
  <si>
    <t>Оплата послуг (крім комунальних)</t>
  </si>
  <si>
    <t>орієнтовно до попередднього року</t>
  </si>
  <si>
    <t xml:space="preserve">орієнтовно </t>
  </si>
  <si>
    <t>Обсяг видатків</t>
  </si>
  <si>
    <t>Капітальні видатки</t>
  </si>
  <si>
    <t>Начальник управління житлово-комунального господарства</t>
  </si>
  <si>
    <t>Хмельницької міської ради</t>
  </si>
  <si>
    <t>В. Новачок</t>
  </si>
  <si>
    <t>Заступник начальника управління - начальник</t>
  </si>
  <si>
    <t>планово-фінансового відділу</t>
  </si>
  <si>
    <t>Н. Вітковська</t>
  </si>
  <si>
    <t>разом  (8 + 9)</t>
  </si>
  <si>
    <t>разом (11 + 12)</t>
  </si>
  <si>
    <t>разом  (5 + 6)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</si>
  <si>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</si>
  <si>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</si>
  <si>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</si>
  <si>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</si>
  <si>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2019 рік (звіт)</t>
  </si>
  <si>
    <t>2020 рік (затверджено)</t>
  </si>
  <si>
    <t>2021 рік (проект)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</si>
  <si>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</si>
  <si>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</si>
  <si>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</si>
  <si>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</si>
  <si>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</si>
  <si>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</si>
  <si>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</si>
  <si>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</si>
  <si>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</si>
  <si>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</si>
  <si>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</si>
  <si>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</si>
  <si>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</si>
  <si>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</si>
  <si>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</si>
  <si>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</si>
  <si>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капітальний ремонт об'єктів транспортної інфраструктури (улаштування тротуарів, велосипедних доріжок та велосмуг)</t>
  </si>
  <si>
    <t xml:space="preserve">середні витрати на капітальний ремонт об'єктів транспортної інфраструктури </t>
  </si>
  <si>
    <t>1) кредиторська заборгованість місцевого бюджету у 2019 році:</t>
  </si>
  <si>
    <t>4) аналіз управління бюджетними зобов'язаннями та пропозиції щодо упорядкування бюджетних зобов'язань у 2021 році.</t>
  </si>
  <si>
    <t>Дебіторська заборгованість на 01.01.2020</t>
  </si>
  <si>
    <t>Очікувана дебіторська заборгованість на 01.01.2021</t>
  </si>
  <si>
    <t>3) дебіторська заборгованість у 2019 - 2020 роках:</t>
  </si>
  <si>
    <t>Кошти, які надійшли управлінню ЖКГ у 2019 р. за спеціальним фондом місцевого бюджету використані у обсязі 78586772,49 грн (капітальні видатки) за КЕКВ 3132 "Капітальний ремонт інших об'єктів".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</si>
  <si>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</si>
  <si>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</si>
  <si>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витрати на капітальний ремонт об'єктів транспортної інфраструктури (улаштування тротуарів, велосипедних доріжок та велосмуг)</t>
  </si>
  <si>
    <t>улаштування зупинок маршрутних транспортних засобів (розширення проїзної частини для влаштування зупинок, посадкових майданчиків та тротуарів, встановлення павільйонів на зупинках)</t>
  </si>
  <si>
    <t>середні витрати на улаштування 1 зупинки маршрутних транспортних засобів (розширення проїзної частини для влаштування зупинок, посадкових майданчиків та тротуарів, встановлення павільйонів на зупинках)</t>
  </si>
  <si>
    <t>На 2020 рік в місцевому бюджеті на покращення стану інфраструктури автомобільних доріг за сеціальним фондом передбачені капітальні видатки в сумі 49602612,70 грн. за КЕКВ 3132 "Капітальний ремонт інших об'єктів".</t>
  </si>
  <si>
    <t>3.                  1417461</t>
  </si>
  <si>
    <t>________     7461______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</si>
  <si>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</si>
  <si>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Рішення позачергової десятої сесії ХМР від 29.12.2016 р. № 6 зі змінами</t>
  </si>
  <si>
    <t>2) кредиторська заборгованість місцевого бюджету у 2020 - 2021 роках:</t>
  </si>
  <si>
    <t xml:space="preserve">Відповідно до Програми утримання та розвитку житлово-комунального господарства та благоустрою Хмельницької міської територіальної громади  на 2017-2021 роки кошти на покращення стану інфраструктури автомобільних доріг міста передбачені спеціальним фондом місцевого бюджету.   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</si>
  <si>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роки,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</si>
  <si>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За бюджетною програмою 1217461 "Утримання та розвиток автомобільних доріг та дорожньої інфраструктури за рахунок коштів місцевого бюджету" на 2021 р. видатки спеціального фонду місцевого бюджету передбачені у розмірі 16932021,00 грн, за КЕКВ 3132 "Капітальний ремонт інших об'єктів"  на покращення стану інфраструктури автомобільних доріг .</t>
  </si>
  <si>
    <t>БЮДЖЕТНИЙ ЗАПИТ НА 2021 – 2023 РОКИ загальний (Форма 2021-1)</t>
  </si>
  <si>
    <t>4. Розподіл граничних показників видатків бюджету та надання кредитів з бюджету загального фонду місцевого бюджету на 2021-2023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</si>
  <si>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2021-2023 роки за бюджетними програмами: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</si>
  <si>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</si>
  <si>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</si>
  <si>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</si>
  <si>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</si>
  <si>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</si>
  <si>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</si>
  <si>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</si>
  <si>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</si>
  <si>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</si>
  <si>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</si>
  <si>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</si>
  <si>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</si>
  <si>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 xml:space="preserve">Використання коштів загальгного фонду бюджету у 2019 році складає 98,2%, що свідчить про повноцінне освоєння закладених на рік видатків на забезпечення поточного та капітального ремонту об'єктів транспортної інфраструктури. Станом на 01.10.2020 р. виконання робіт 93%, до кінця року очікується 100% виконання робіт. Видатки, передбачені на 2021 рік підтверджуються відповідними розрахунками. 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</si>
</sst>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00"/>
    <numFmt numFmtId="179" formatCode="#,##0.00_ ;\-#,##0.00\ 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vertical="center" wrapText="1"/>
      <protection/>
    </xf>
    <xf numFmtId="0" fontId="8" fillId="0" borderId="10" xfId="0" applyFont="1" applyBorder="1" applyAlignment="1">
      <alignment horizontal="justify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9" fontId="2" fillId="33" borderId="10" xfId="59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3" fillId="0" borderId="0" xfId="52" applyNumberFormat="1" applyFont="1" applyFill="1" applyBorder="1" applyAlignment="1">
      <alignment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wrapText="1"/>
    </xf>
    <xf numFmtId="180" fontId="2" fillId="0" borderId="0" xfId="0" applyNumberFormat="1" applyFont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2" xfId="52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0" fontId="3" fillId="0" borderId="0" xfId="52" applyFont="1" applyBorder="1" applyAlignment="1">
      <alignment vertical="center" wrapText="1"/>
      <protection/>
    </xf>
    <xf numFmtId="0" fontId="8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5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49" fontId="1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indent="4"/>
    </xf>
    <xf numFmtId="0" fontId="4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horizontal="righ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justify" vertical="center" wrapText="1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A1" sqref="A1:J57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4"/>
      <c r="C1" s="4"/>
      <c r="D1" s="4"/>
      <c r="E1" s="4"/>
      <c r="F1" s="4"/>
      <c r="G1" s="126" t="s">
        <v>0</v>
      </c>
      <c r="H1" s="126"/>
      <c r="I1" s="126"/>
    </row>
    <row r="2" spans="2:9" ht="15.75" customHeight="1">
      <c r="B2" s="4"/>
      <c r="C2" s="4"/>
      <c r="D2" s="4"/>
      <c r="E2" s="4"/>
      <c r="F2" s="4"/>
      <c r="G2" s="126" t="s">
        <v>1</v>
      </c>
      <c r="H2" s="126"/>
      <c r="I2" s="126"/>
    </row>
    <row r="3" spans="2:9" ht="15.75" customHeight="1">
      <c r="B3" s="4"/>
      <c r="C3" s="4"/>
      <c r="D3" s="4"/>
      <c r="E3" s="4"/>
      <c r="F3" s="4"/>
      <c r="G3" s="126" t="s">
        <v>2</v>
      </c>
      <c r="H3" s="126"/>
      <c r="I3" s="126"/>
    </row>
    <row r="4" spans="1:9" ht="15.75" customHeight="1">
      <c r="A4" s="209"/>
      <c r="B4" s="4"/>
      <c r="C4" s="4"/>
      <c r="D4" s="4"/>
      <c r="E4" s="4"/>
      <c r="F4" s="4"/>
      <c r="G4" s="126" t="s">
        <v>11</v>
      </c>
      <c r="H4" s="126"/>
      <c r="I4" s="126"/>
    </row>
    <row r="5" spans="1:9" ht="15.75" customHeight="1">
      <c r="A5" s="4"/>
      <c r="B5" s="4"/>
      <c r="C5" s="4"/>
      <c r="D5" s="4"/>
      <c r="E5" s="4"/>
      <c r="F5" s="4"/>
      <c r="G5" s="126" t="s">
        <v>109</v>
      </c>
      <c r="H5" s="126"/>
      <c r="I5" s="126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17" t="s">
        <v>235</v>
      </c>
      <c r="B7" s="117"/>
      <c r="C7" s="117"/>
      <c r="D7" s="117"/>
      <c r="E7" s="117"/>
      <c r="F7" s="117"/>
      <c r="G7" s="117"/>
      <c r="H7" s="117"/>
      <c r="I7" s="117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9.7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112" t="s">
        <v>20</v>
      </c>
      <c r="B10" s="112"/>
      <c r="C10" s="112"/>
      <c r="D10" s="112"/>
      <c r="E10" s="112"/>
      <c r="F10" s="113" t="s">
        <v>121</v>
      </c>
      <c r="G10" s="113"/>
      <c r="H10" s="31" t="s">
        <v>113</v>
      </c>
      <c r="I10" s="30">
        <v>22201100000</v>
      </c>
    </row>
    <row r="11" spans="1:9" ht="48.75" customHeight="1">
      <c r="A11" s="210" t="s">
        <v>21</v>
      </c>
      <c r="B11" s="210"/>
      <c r="C11" s="210"/>
      <c r="D11" s="210"/>
      <c r="E11" s="210"/>
      <c r="F11" s="211" t="s">
        <v>112</v>
      </c>
      <c r="G11" s="211"/>
      <c r="H11" s="212" t="s">
        <v>110</v>
      </c>
      <c r="I11" s="212" t="s">
        <v>111</v>
      </c>
    </row>
    <row r="12" spans="1:9" ht="15.75" customHeight="1">
      <c r="A12" s="4"/>
      <c r="B12" s="4"/>
      <c r="C12" s="4"/>
      <c r="D12" s="4"/>
      <c r="E12" s="4"/>
      <c r="F12" s="78"/>
      <c r="G12" s="78"/>
      <c r="H12" s="78"/>
      <c r="I12" s="78"/>
    </row>
    <row r="13" spans="1:9" ht="15.75">
      <c r="A13" s="110" t="s">
        <v>15</v>
      </c>
      <c r="B13" s="110"/>
      <c r="C13" s="110"/>
      <c r="D13" s="110"/>
      <c r="E13" s="110"/>
      <c r="F13" s="110"/>
      <c r="G13" s="110"/>
      <c r="H13" s="110"/>
      <c r="I13" s="110"/>
    </row>
    <row r="14" spans="1:9" ht="15.75">
      <c r="A14" s="4"/>
      <c r="B14" s="4"/>
      <c r="C14" s="4"/>
      <c r="D14" s="4"/>
      <c r="E14" s="4"/>
      <c r="F14" s="4"/>
      <c r="G14" s="4"/>
      <c r="H14" s="4"/>
      <c r="I14" s="4"/>
    </row>
    <row r="15" spans="1:9" ht="15.75">
      <c r="A15" s="110" t="s">
        <v>3</v>
      </c>
      <c r="B15" s="110"/>
      <c r="C15" s="110"/>
      <c r="D15" s="110"/>
      <c r="E15" s="110"/>
      <c r="F15" s="110"/>
      <c r="G15" s="110"/>
      <c r="H15" s="110"/>
      <c r="I15" s="110"/>
    </row>
    <row r="16" spans="1:9" ht="15.75">
      <c r="A16" s="4"/>
      <c r="B16" s="4"/>
      <c r="C16" s="4"/>
      <c r="D16" s="4"/>
      <c r="E16" s="4"/>
      <c r="F16" s="4"/>
      <c r="G16" s="4"/>
      <c r="H16" s="4"/>
      <c r="I16" s="4"/>
    </row>
    <row r="17" spans="1:10" ht="15.75" customHeight="1">
      <c r="A17" s="213" t="s">
        <v>115</v>
      </c>
      <c r="B17" s="213"/>
      <c r="C17" s="213"/>
      <c r="D17" s="213"/>
      <c r="E17" s="213"/>
      <c r="F17" s="213"/>
      <c r="G17" s="213"/>
      <c r="H17" s="213"/>
      <c r="I17" s="213"/>
      <c r="J17" s="213"/>
    </row>
    <row r="18" spans="1:9" ht="15.75">
      <c r="A18" s="214"/>
      <c r="B18" s="214"/>
      <c r="C18" s="214"/>
      <c r="D18" s="214"/>
      <c r="E18" s="214"/>
      <c r="F18" s="214"/>
      <c r="G18" s="214"/>
      <c r="H18" s="214"/>
      <c r="I18" s="214"/>
    </row>
    <row r="19" spans="1:9" ht="15.75" customHeight="1">
      <c r="A19" s="215" t="s">
        <v>116</v>
      </c>
      <c r="B19" s="215"/>
      <c r="C19" s="215"/>
      <c r="D19" s="215" t="s">
        <v>43</v>
      </c>
      <c r="E19" s="216" t="s">
        <v>194</v>
      </c>
      <c r="F19" s="216" t="s">
        <v>195</v>
      </c>
      <c r="G19" s="216" t="s">
        <v>196</v>
      </c>
      <c r="H19" s="216" t="s">
        <v>94</v>
      </c>
      <c r="I19" s="216" t="s">
        <v>197</v>
      </c>
    </row>
    <row r="20" spans="1:9" ht="15.75" customHeight="1">
      <c r="A20" s="215"/>
      <c r="B20" s="215"/>
      <c r="C20" s="215"/>
      <c r="D20" s="215"/>
      <c r="E20" s="216"/>
      <c r="F20" s="216"/>
      <c r="G20" s="216"/>
      <c r="H20" s="216"/>
      <c r="I20" s="216"/>
    </row>
    <row r="21" spans="1:9" ht="15.75" customHeight="1">
      <c r="A21" s="215">
        <v>1</v>
      </c>
      <c r="B21" s="215"/>
      <c r="C21" s="215"/>
      <c r="D21" s="217">
        <v>2</v>
      </c>
      <c r="E21" s="218">
        <v>3</v>
      </c>
      <c r="F21" s="218">
        <v>4</v>
      </c>
      <c r="G21" s="218">
        <v>5</v>
      </c>
      <c r="H21" s="218">
        <v>6</v>
      </c>
      <c r="I21" s="218">
        <v>7</v>
      </c>
    </row>
    <row r="22" spans="1:9" ht="15.75" customHeight="1">
      <c r="A22" s="219" t="s">
        <v>117</v>
      </c>
      <c r="B22" s="220"/>
      <c r="C22" s="220"/>
      <c r="D22" s="220"/>
      <c r="E22" s="220"/>
      <c r="F22" s="220"/>
      <c r="G22" s="220"/>
      <c r="H22" s="220"/>
      <c r="I22" s="221"/>
    </row>
    <row r="23" spans="1:9" ht="15.75" customHeight="1">
      <c r="A23" s="219"/>
      <c r="B23" s="220"/>
      <c r="C23" s="221"/>
      <c r="D23" s="222"/>
      <c r="E23" s="218"/>
      <c r="F23" s="218"/>
      <c r="G23" s="218"/>
      <c r="H23" s="218"/>
      <c r="I23" s="218"/>
    </row>
    <row r="24" spans="1:9" ht="15.75" customHeight="1">
      <c r="A24" s="219"/>
      <c r="B24" s="220"/>
      <c r="C24" s="221"/>
      <c r="D24" s="222"/>
      <c r="E24" s="218"/>
      <c r="F24" s="218"/>
      <c r="G24" s="218"/>
      <c r="H24" s="218"/>
      <c r="I24" s="218"/>
    </row>
    <row r="25" spans="1:9" ht="15.75" customHeight="1">
      <c r="A25" s="219" t="s">
        <v>117</v>
      </c>
      <c r="B25" s="220"/>
      <c r="C25" s="220"/>
      <c r="D25" s="220"/>
      <c r="E25" s="220"/>
      <c r="F25" s="220"/>
      <c r="G25" s="220"/>
      <c r="H25" s="220"/>
      <c r="I25" s="221"/>
    </row>
    <row r="26" spans="1:9" ht="15.75" customHeight="1">
      <c r="A26" s="219"/>
      <c r="B26" s="220"/>
      <c r="C26" s="221"/>
      <c r="D26" s="222"/>
      <c r="E26" s="218"/>
      <c r="F26" s="218"/>
      <c r="G26" s="218"/>
      <c r="H26" s="218"/>
      <c r="I26" s="218"/>
    </row>
    <row r="27" spans="1:9" ht="15.75" customHeight="1">
      <c r="A27" s="219"/>
      <c r="B27" s="220"/>
      <c r="C27" s="221"/>
      <c r="D27" s="222"/>
      <c r="E27" s="218"/>
      <c r="F27" s="218"/>
      <c r="G27" s="218"/>
      <c r="H27" s="218"/>
      <c r="I27" s="218"/>
    </row>
    <row r="28" spans="1:9" ht="15.75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10" ht="15.75" customHeight="1">
      <c r="A29" s="223" t="s">
        <v>236</v>
      </c>
      <c r="B29" s="223"/>
      <c r="C29" s="223"/>
      <c r="D29" s="223"/>
      <c r="E29" s="223"/>
      <c r="F29" s="223"/>
      <c r="G29" s="223"/>
      <c r="H29" s="223"/>
      <c r="I29" s="223"/>
      <c r="J29" s="223"/>
    </row>
    <row r="30" spans="2:10" ht="15.75">
      <c r="B30" s="214"/>
      <c r="C30" s="214"/>
      <c r="D30" s="214"/>
      <c r="E30" s="214"/>
      <c r="F30" s="214"/>
      <c r="G30" s="214"/>
      <c r="H30" s="214"/>
      <c r="J30" s="224" t="s">
        <v>19</v>
      </c>
    </row>
    <row r="31" spans="1:10" ht="31.5" customHeight="1">
      <c r="A31" s="216" t="s">
        <v>118</v>
      </c>
      <c r="B31" s="216" t="s">
        <v>119</v>
      </c>
      <c r="C31" s="216" t="s">
        <v>16</v>
      </c>
      <c r="D31" s="216" t="s">
        <v>120</v>
      </c>
      <c r="E31" s="216" t="s">
        <v>194</v>
      </c>
      <c r="F31" s="216" t="s">
        <v>195</v>
      </c>
      <c r="G31" s="216" t="s">
        <v>196</v>
      </c>
      <c r="H31" s="216" t="s">
        <v>94</v>
      </c>
      <c r="I31" s="216" t="s">
        <v>197</v>
      </c>
      <c r="J31" s="216" t="s">
        <v>114</v>
      </c>
    </row>
    <row r="32" spans="1:10" ht="81.7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</row>
    <row r="33" spans="1:10" ht="15.75">
      <c r="A33" s="218">
        <v>1</v>
      </c>
      <c r="B33" s="218">
        <v>2</v>
      </c>
      <c r="C33" s="218">
        <v>3</v>
      </c>
      <c r="D33" s="218">
        <v>4</v>
      </c>
      <c r="E33" s="218">
        <v>5</v>
      </c>
      <c r="F33" s="218">
        <v>6</v>
      </c>
      <c r="G33" s="218">
        <v>7</v>
      </c>
      <c r="H33" s="218">
        <v>8</v>
      </c>
      <c r="I33" s="218">
        <v>9</v>
      </c>
      <c r="J33" s="218">
        <v>10</v>
      </c>
    </row>
    <row r="34" spans="1:10" ht="15.75">
      <c r="A34" s="218"/>
      <c r="B34" s="225"/>
      <c r="C34" s="218"/>
      <c r="D34" s="218"/>
      <c r="E34" s="218"/>
      <c r="F34" s="218"/>
      <c r="G34" s="218"/>
      <c r="H34" s="218"/>
      <c r="I34" s="218"/>
      <c r="J34" s="218"/>
    </row>
    <row r="35" spans="1:10" ht="15.75">
      <c r="A35" s="218"/>
      <c r="B35" s="225"/>
      <c r="C35" s="218"/>
      <c r="D35" s="218"/>
      <c r="E35" s="218"/>
      <c r="F35" s="218"/>
      <c r="G35" s="218"/>
      <c r="H35" s="218"/>
      <c r="I35" s="218"/>
      <c r="J35" s="218"/>
    </row>
    <row r="36" spans="1:10" ht="15.75">
      <c r="A36" s="218"/>
      <c r="B36" s="225"/>
      <c r="C36" s="218"/>
      <c r="D36" s="218"/>
      <c r="E36" s="218"/>
      <c r="F36" s="218"/>
      <c r="G36" s="218"/>
      <c r="H36" s="218"/>
      <c r="I36" s="218"/>
      <c r="J36" s="218"/>
    </row>
    <row r="37" spans="1:10" ht="15.75">
      <c r="A37" s="218"/>
      <c r="B37" s="218" t="s">
        <v>17</v>
      </c>
      <c r="C37" s="218"/>
      <c r="D37" s="218"/>
      <c r="E37" s="218"/>
      <c r="F37" s="218"/>
      <c r="G37" s="218"/>
      <c r="H37" s="218"/>
      <c r="I37" s="218"/>
      <c r="J37" s="218"/>
    </row>
    <row r="38" spans="1:9" ht="15.75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10" ht="15.75" customHeight="1">
      <c r="A39" s="223" t="s">
        <v>237</v>
      </c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.75">
      <c r="A40" s="214"/>
      <c r="B40" s="214"/>
      <c r="C40" s="214"/>
      <c r="D40" s="214"/>
      <c r="E40" s="214"/>
      <c r="F40" s="214"/>
      <c r="G40" s="214"/>
      <c r="H40" s="214"/>
      <c r="J40" s="224" t="s">
        <v>18</v>
      </c>
    </row>
    <row r="41" spans="1:10" ht="15.75" customHeight="1">
      <c r="A41" s="216" t="s">
        <v>118</v>
      </c>
      <c r="B41" s="216" t="s">
        <v>119</v>
      </c>
      <c r="C41" s="216" t="s">
        <v>16</v>
      </c>
      <c r="D41" s="216" t="s">
        <v>120</v>
      </c>
      <c r="E41" s="216" t="s">
        <v>194</v>
      </c>
      <c r="F41" s="216" t="s">
        <v>195</v>
      </c>
      <c r="G41" s="216" t="s">
        <v>196</v>
      </c>
      <c r="H41" s="216" t="s">
        <v>94</v>
      </c>
      <c r="I41" s="216" t="s">
        <v>197</v>
      </c>
      <c r="J41" s="216" t="s">
        <v>114</v>
      </c>
    </row>
    <row r="42" spans="1:10" ht="87.75" customHeight="1">
      <c r="A42" s="216"/>
      <c r="B42" s="216"/>
      <c r="C42" s="216"/>
      <c r="D42" s="216"/>
      <c r="E42" s="216"/>
      <c r="F42" s="216"/>
      <c r="G42" s="216"/>
      <c r="H42" s="216"/>
      <c r="I42" s="216"/>
      <c r="J42" s="216"/>
    </row>
    <row r="43" spans="1:10" ht="15.75">
      <c r="A43" s="218">
        <v>1</v>
      </c>
      <c r="B43" s="218">
        <v>2</v>
      </c>
      <c r="C43" s="218">
        <v>3</v>
      </c>
      <c r="D43" s="218">
        <v>4</v>
      </c>
      <c r="E43" s="218">
        <v>5</v>
      </c>
      <c r="F43" s="218">
        <v>6</v>
      </c>
      <c r="G43" s="218">
        <v>7</v>
      </c>
      <c r="H43" s="218">
        <v>8</v>
      </c>
      <c r="I43" s="218">
        <v>9</v>
      </c>
      <c r="J43" s="218">
        <v>10</v>
      </c>
    </row>
    <row r="44" spans="1:10" ht="15.75">
      <c r="A44" s="218"/>
      <c r="B44" s="225"/>
      <c r="C44" s="218"/>
      <c r="D44" s="218"/>
      <c r="E44" s="218"/>
      <c r="F44" s="218"/>
      <c r="G44" s="218"/>
      <c r="H44" s="218"/>
      <c r="I44" s="218"/>
      <c r="J44" s="218"/>
    </row>
    <row r="45" spans="1:10" ht="15.75">
      <c r="A45" s="218"/>
      <c r="B45" s="225"/>
      <c r="C45" s="218"/>
      <c r="D45" s="218"/>
      <c r="E45" s="218"/>
      <c r="F45" s="218"/>
      <c r="G45" s="218"/>
      <c r="H45" s="218"/>
      <c r="I45" s="218"/>
      <c r="J45" s="218"/>
    </row>
    <row r="46" spans="1:10" ht="15.75">
      <c r="A46" s="218"/>
      <c r="B46" s="225"/>
      <c r="C46" s="218"/>
      <c r="D46" s="218"/>
      <c r="E46" s="218"/>
      <c r="F46" s="218"/>
      <c r="G46" s="218"/>
      <c r="H46" s="218"/>
      <c r="I46" s="218"/>
      <c r="J46" s="218"/>
    </row>
    <row r="47" spans="1:10" ht="15.75">
      <c r="A47" s="218"/>
      <c r="B47" s="218" t="s">
        <v>17</v>
      </c>
      <c r="C47" s="218"/>
      <c r="D47" s="218"/>
      <c r="E47" s="218"/>
      <c r="F47" s="218"/>
      <c r="G47" s="218"/>
      <c r="H47" s="218"/>
      <c r="I47" s="218"/>
      <c r="J47" s="218"/>
    </row>
    <row r="48" spans="2:9" ht="15.75">
      <c r="B48" s="4"/>
      <c r="C48" s="4"/>
      <c r="D48" s="4"/>
      <c r="E48" s="4"/>
      <c r="F48" s="4"/>
      <c r="G48" s="4"/>
      <c r="H48" s="4"/>
      <c r="I48" s="4"/>
    </row>
    <row r="49" spans="1:9" ht="15.75">
      <c r="A49" s="226"/>
      <c r="B49" s="4"/>
      <c r="C49" s="4"/>
      <c r="D49" s="4"/>
      <c r="E49" s="4"/>
      <c r="F49" s="4"/>
      <c r="G49" s="4"/>
      <c r="H49" s="4"/>
      <c r="I49" s="4"/>
    </row>
    <row r="50" spans="1:9" ht="15.75">
      <c r="A50" s="227"/>
      <c r="B50" s="4"/>
      <c r="C50" s="4"/>
      <c r="D50" s="4"/>
      <c r="E50" s="4"/>
      <c r="F50" s="4"/>
      <c r="G50" s="4"/>
      <c r="H50" s="4"/>
      <c r="I50" s="4"/>
    </row>
    <row r="51" spans="1:9" ht="15.75">
      <c r="A51" s="227"/>
      <c r="B51" s="4"/>
      <c r="C51" s="4"/>
      <c r="D51" s="4"/>
      <c r="E51" s="4"/>
      <c r="F51" s="4"/>
      <c r="G51" s="4"/>
      <c r="H51" s="4"/>
      <c r="I51" s="4"/>
    </row>
    <row r="52" spans="1:9" ht="15.75" customHeight="1">
      <c r="A52" s="106" t="s">
        <v>5</v>
      </c>
      <c r="B52" s="106"/>
      <c r="C52" s="107" t="s">
        <v>10</v>
      </c>
      <c r="D52" s="107"/>
      <c r="E52" s="107"/>
      <c r="F52" s="4"/>
      <c r="G52" s="4"/>
      <c r="H52" s="107" t="s">
        <v>9</v>
      </c>
      <c r="I52" s="107"/>
    </row>
    <row r="53" spans="1:9" ht="15.75" customHeight="1">
      <c r="A53" s="5"/>
      <c r="C53" s="193" t="s">
        <v>6</v>
      </c>
      <c r="D53" s="193"/>
      <c r="E53" s="193"/>
      <c r="F53" s="4"/>
      <c r="G53" s="4"/>
      <c r="H53" s="193" t="s">
        <v>7</v>
      </c>
      <c r="I53" s="193"/>
    </row>
    <row r="54" spans="1:9" ht="37.5" customHeight="1">
      <c r="A54" s="118" t="s">
        <v>8</v>
      </c>
      <c r="B54" s="118"/>
      <c r="C54" s="115" t="s">
        <v>10</v>
      </c>
      <c r="D54" s="115"/>
      <c r="E54" s="115"/>
      <c r="F54" s="9"/>
      <c r="G54" s="9"/>
      <c r="H54" s="115" t="s">
        <v>9</v>
      </c>
      <c r="I54" s="115"/>
    </row>
    <row r="55" spans="1:9" ht="15.75" customHeight="1">
      <c r="A55" s="5"/>
      <c r="B55" s="79"/>
      <c r="C55" s="193" t="s">
        <v>6</v>
      </c>
      <c r="D55" s="193"/>
      <c r="E55" s="193"/>
      <c r="F55" s="4"/>
      <c r="G55" s="4"/>
      <c r="H55" s="193" t="s">
        <v>7</v>
      </c>
      <c r="I55" s="193"/>
    </row>
    <row r="58" ht="15.75">
      <c r="A58" s="2"/>
    </row>
    <row r="60" ht="15.75">
      <c r="A60" s="2"/>
    </row>
  </sheetData>
  <sheetProtection/>
  <mergeCells count="59">
    <mergeCell ref="H55:I55"/>
    <mergeCell ref="H54:I54"/>
    <mergeCell ref="A7:I7"/>
    <mergeCell ref="G4:I4"/>
    <mergeCell ref="G5:I5"/>
    <mergeCell ref="C41:C42"/>
    <mergeCell ref="A54:B54"/>
    <mergeCell ref="H41:H42"/>
    <mergeCell ref="G41:G42"/>
    <mergeCell ref="H53:I53"/>
    <mergeCell ref="G2:I2"/>
    <mergeCell ref="G1:I1"/>
    <mergeCell ref="G3:I3"/>
    <mergeCell ref="A23:C23"/>
    <mergeCell ref="C55:E55"/>
    <mergeCell ref="A52:B52"/>
    <mergeCell ref="C54:E54"/>
    <mergeCell ref="C53:E53"/>
    <mergeCell ref="C52:E52"/>
    <mergeCell ref="F41:F42"/>
    <mergeCell ref="A10:E10"/>
    <mergeCell ref="D31:D32"/>
    <mergeCell ref="D41:D42"/>
    <mergeCell ref="F10:G10"/>
    <mergeCell ref="A15:I15"/>
    <mergeCell ref="A25:I25"/>
    <mergeCell ref="H31:H32"/>
    <mergeCell ref="A24:C24"/>
    <mergeCell ref="F31:F32"/>
    <mergeCell ref="A41:A42"/>
    <mergeCell ref="E31:E32"/>
    <mergeCell ref="D19:D20"/>
    <mergeCell ref="A19:C20"/>
    <mergeCell ref="A21:C21"/>
    <mergeCell ref="A11:E11"/>
    <mergeCell ref="B41:B42"/>
    <mergeCell ref="A13:I13"/>
    <mergeCell ref="F11:G11"/>
    <mergeCell ref="E41:E42"/>
    <mergeCell ref="C31:C32"/>
    <mergeCell ref="A26:C26"/>
    <mergeCell ref="I19:I20"/>
    <mergeCell ref="A17:J17"/>
    <mergeCell ref="H52:I52"/>
    <mergeCell ref="J31:J32"/>
    <mergeCell ref="I41:I42"/>
    <mergeCell ref="I31:I32"/>
    <mergeCell ref="J41:J42"/>
    <mergeCell ref="A39:J39"/>
    <mergeCell ref="A27:C27"/>
    <mergeCell ref="A31:A32"/>
    <mergeCell ref="B31:B32"/>
    <mergeCell ref="G31:G32"/>
    <mergeCell ref="E19:E20"/>
    <mergeCell ref="F19:F20"/>
    <mergeCell ref="G19:G20"/>
    <mergeCell ref="A22:I22"/>
    <mergeCell ref="H19:H20"/>
    <mergeCell ref="A29:J2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="85" zoomScaleSheetLayoutView="85" zoomScalePageLayoutView="0" workbookViewId="0" topLeftCell="A1">
      <selection activeCell="P8" sqref="P8"/>
    </sheetView>
  </sheetViews>
  <sheetFormatPr defaultColWidth="9.140625" defaultRowHeight="15"/>
  <cols>
    <col min="1" max="1" width="25.7109375" style="0" customWidth="1"/>
    <col min="2" max="2" width="22.140625" style="0" customWidth="1"/>
    <col min="3" max="3" width="17.00390625" style="0" customWidth="1"/>
    <col min="4" max="4" width="22.003906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20.28125" style="0" customWidth="1"/>
    <col min="10" max="11" width="14.8515625" style="0" customWidth="1"/>
    <col min="12" max="12" width="17.7109375" style="0" customWidth="1"/>
    <col min="16" max="16" width="13.7109375" style="0" bestFit="1" customWidth="1"/>
  </cols>
  <sheetData>
    <row r="1" spans="1:18" ht="15.75" customHeight="1">
      <c r="A1" s="106" t="s">
        <v>212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106" t="s">
        <v>215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0" t="s">
        <v>19</v>
      </c>
      <c r="M4" s="6"/>
      <c r="N4" s="6"/>
      <c r="O4" s="6"/>
      <c r="P4" s="6"/>
      <c r="Q4" s="6"/>
      <c r="R4" s="6"/>
    </row>
    <row r="5" spans="1:18" ht="51.75" customHeight="1">
      <c r="A5" s="105" t="s">
        <v>67</v>
      </c>
      <c r="B5" s="105" t="s">
        <v>4</v>
      </c>
      <c r="C5" s="133" t="s">
        <v>77</v>
      </c>
      <c r="D5" s="133" t="s">
        <v>81</v>
      </c>
      <c r="E5" s="133" t="s">
        <v>82</v>
      </c>
      <c r="F5" s="133"/>
      <c r="G5" s="133" t="s">
        <v>83</v>
      </c>
      <c r="H5" s="133"/>
      <c r="I5" s="133" t="s">
        <v>84</v>
      </c>
      <c r="J5" s="202" t="s">
        <v>86</v>
      </c>
      <c r="K5" s="203"/>
      <c r="L5" s="133" t="s">
        <v>85</v>
      </c>
      <c r="M5" s="20"/>
      <c r="N5" s="20"/>
      <c r="O5" s="20"/>
      <c r="P5" s="20"/>
      <c r="Q5" s="20"/>
      <c r="R5" s="20"/>
    </row>
    <row r="6" spans="1:18" ht="33" customHeight="1">
      <c r="A6" s="105"/>
      <c r="B6" s="105"/>
      <c r="C6" s="133"/>
      <c r="D6" s="133"/>
      <c r="E6" s="133"/>
      <c r="F6" s="133"/>
      <c r="G6" s="133"/>
      <c r="H6" s="133"/>
      <c r="I6" s="133"/>
      <c r="J6" s="11" t="s">
        <v>72</v>
      </c>
      <c r="K6" s="11" t="s">
        <v>73</v>
      </c>
      <c r="L6" s="133"/>
      <c r="M6" s="20"/>
      <c r="N6" s="20"/>
      <c r="O6" s="20"/>
      <c r="P6" s="10"/>
      <c r="Q6" s="20"/>
      <c r="R6" s="20"/>
    </row>
    <row r="7" spans="1:18" ht="15.75">
      <c r="A7" s="11">
        <v>1</v>
      </c>
      <c r="B7" s="11">
        <v>2</v>
      </c>
      <c r="C7" s="16">
        <v>3</v>
      </c>
      <c r="D7" s="16">
        <v>4</v>
      </c>
      <c r="E7" s="108">
        <v>5</v>
      </c>
      <c r="F7" s="108"/>
      <c r="G7" s="138">
        <v>6</v>
      </c>
      <c r="H7" s="138"/>
      <c r="I7" s="16">
        <v>7</v>
      </c>
      <c r="J7" s="16">
        <v>8</v>
      </c>
      <c r="K7" s="16">
        <v>9</v>
      </c>
      <c r="L7" s="16">
        <v>10</v>
      </c>
      <c r="M7" s="20"/>
      <c r="N7" s="20"/>
      <c r="O7" s="20"/>
      <c r="P7" s="10"/>
      <c r="Q7" s="20"/>
      <c r="R7" s="20"/>
    </row>
    <row r="8" spans="1:18" ht="36" customHeight="1">
      <c r="A8" s="11">
        <v>2240</v>
      </c>
      <c r="B8" s="12" t="s">
        <v>176</v>
      </c>
      <c r="C8" s="99">
        <v>65804675</v>
      </c>
      <c r="D8" s="99">
        <f>'Форма 2021-2 П.6'!C8</f>
        <v>64592285.43</v>
      </c>
      <c r="E8" s="144"/>
      <c r="F8" s="144"/>
      <c r="G8" s="144"/>
      <c r="H8" s="144"/>
      <c r="I8" s="100"/>
      <c r="J8" s="99"/>
      <c r="K8" s="99"/>
      <c r="L8" s="99">
        <f>D8</f>
        <v>64592285.43</v>
      </c>
      <c r="M8" s="20"/>
      <c r="N8" s="20"/>
      <c r="O8" s="20"/>
      <c r="P8" s="89"/>
      <c r="Q8" s="20"/>
      <c r="R8" s="20"/>
    </row>
    <row r="9" spans="1:18" ht="20.25" customHeight="1">
      <c r="A9" s="11"/>
      <c r="B9" s="11" t="s">
        <v>17</v>
      </c>
      <c r="C9" s="99">
        <f>C8</f>
        <v>65804675</v>
      </c>
      <c r="D9" s="99">
        <f>D8</f>
        <v>64592285.43</v>
      </c>
      <c r="E9" s="144"/>
      <c r="F9" s="144"/>
      <c r="G9" s="144"/>
      <c r="H9" s="144"/>
      <c r="I9" s="99"/>
      <c r="J9" s="99"/>
      <c r="K9" s="99"/>
      <c r="L9" s="99">
        <f>L8</f>
        <v>64592285.43</v>
      </c>
      <c r="M9" s="20"/>
      <c r="N9" s="20"/>
      <c r="O9" s="20"/>
      <c r="P9" s="20"/>
      <c r="Q9" s="20"/>
      <c r="R9" s="20"/>
    </row>
    <row r="10" spans="1:18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5.75">
      <c r="A11" s="106" t="s">
        <v>231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20"/>
      <c r="N11" s="20"/>
      <c r="O11" s="20"/>
      <c r="P11" s="20"/>
      <c r="Q11" s="20"/>
      <c r="R11" s="20"/>
    </row>
    <row r="12" spans="1:18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0" t="s">
        <v>19</v>
      </c>
      <c r="M12" s="20"/>
      <c r="N12" s="20"/>
      <c r="O12" s="20"/>
      <c r="P12" s="20"/>
      <c r="Q12" s="20"/>
      <c r="R12" s="20"/>
    </row>
    <row r="13" spans="1:18" ht="18.75" customHeight="1">
      <c r="A13" s="197" t="s">
        <v>67</v>
      </c>
      <c r="B13" s="151" t="s">
        <v>4</v>
      </c>
      <c r="C13" s="134" t="s">
        <v>12</v>
      </c>
      <c r="D13" s="105"/>
      <c r="E13" s="105"/>
      <c r="F13" s="105"/>
      <c r="G13" s="105"/>
      <c r="H13" s="134" t="s">
        <v>13</v>
      </c>
      <c r="I13" s="105"/>
      <c r="J13" s="105"/>
      <c r="K13" s="105"/>
      <c r="L13" s="105"/>
      <c r="M13" s="20"/>
      <c r="N13" s="20"/>
      <c r="O13" s="20"/>
      <c r="P13" s="20"/>
      <c r="Q13" s="20"/>
      <c r="R13" s="20"/>
    </row>
    <row r="14" spans="1:18" ht="76.5" customHeight="1">
      <c r="A14" s="198"/>
      <c r="B14" s="153"/>
      <c r="C14" s="105" t="s">
        <v>68</v>
      </c>
      <c r="D14" s="105" t="s">
        <v>69</v>
      </c>
      <c r="E14" s="105" t="s">
        <v>70</v>
      </c>
      <c r="F14" s="105"/>
      <c r="G14" s="151" t="s">
        <v>74</v>
      </c>
      <c r="H14" s="105" t="s">
        <v>71</v>
      </c>
      <c r="I14" s="151" t="s">
        <v>76</v>
      </c>
      <c r="J14" s="105" t="s">
        <v>70</v>
      </c>
      <c r="K14" s="105"/>
      <c r="L14" s="151" t="s">
        <v>75</v>
      </c>
      <c r="M14" s="20"/>
      <c r="N14" s="20"/>
      <c r="O14" s="20"/>
      <c r="P14" s="20"/>
      <c r="Q14" s="20"/>
      <c r="R14" s="20"/>
    </row>
    <row r="15" spans="1:18" ht="36.75" customHeight="1">
      <c r="A15" s="199"/>
      <c r="B15" s="152"/>
      <c r="C15" s="105"/>
      <c r="D15" s="105"/>
      <c r="E15" s="11" t="s">
        <v>72</v>
      </c>
      <c r="F15" s="11" t="s">
        <v>73</v>
      </c>
      <c r="G15" s="152"/>
      <c r="H15" s="105"/>
      <c r="I15" s="152"/>
      <c r="J15" s="11" t="s">
        <v>72</v>
      </c>
      <c r="K15" s="11" t="s">
        <v>73</v>
      </c>
      <c r="L15" s="152"/>
      <c r="M15" s="20"/>
      <c r="N15" s="20"/>
      <c r="O15" s="20"/>
      <c r="P15" s="20"/>
      <c r="Q15" s="20"/>
      <c r="R15" s="20"/>
    </row>
    <row r="16" spans="1:18" ht="20.2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20"/>
      <c r="N16" s="20"/>
      <c r="O16" s="20"/>
      <c r="P16" s="20"/>
      <c r="Q16" s="20"/>
      <c r="R16" s="20"/>
    </row>
    <row r="17" spans="1:18" ht="36" customHeight="1">
      <c r="A17" s="11">
        <v>2240</v>
      </c>
      <c r="B17" s="12" t="s">
        <v>176</v>
      </c>
      <c r="C17" s="92">
        <f>'Форма 2021-2 П.6'!G8</f>
        <v>49107900</v>
      </c>
      <c r="D17" s="92"/>
      <c r="E17" s="92"/>
      <c r="F17" s="92"/>
      <c r="G17" s="92">
        <f>C17</f>
        <v>49107900</v>
      </c>
      <c r="H17" s="92">
        <f>'Форма 2021-2 П.7'!K11</f>
        <v>48273558</v>
      </c>
      <c r="I17" s="92"/>
      <c r="J17" s="92"/>
      <c r="K17" s="92"/>
      <c r="L17" s="92">
        <f>H17</f>
        <v>48273558</v>
      </c>
      <c r="M17" s="20"/>
      <c r="N17" s="20"/>
      <c r="O17" s="20"/>
      <c r="P17" s="20"/>
      <c r="Q17" s="20"/>
      <c r="R17" s="20"/>
    </row>
    <row r="18" spans="1:18" ht="24" customHeight="1">
      <c r="A18" s="11"/>
      <c r="B18" s="11" t="s">
        <v>17</v>
      </c>
      <c r="C18" s="92">
        <f>C17</f>
        <v>49107900</v>
      </c>
      <c r="D18" s="92"/>
      <c r="E18" s="92"/>
      <c r="F18" s="92"/>
      <c r="G18" s="92">
        <f>G17</f>
        <v>49107900</v>
      </c>
      <c r="H18" s="92">
        <f>H17</f>
        <v>48273558</v>
      </c>
      <c r="I18" s="92"/>
      <c r="J18" s="92"/>
      <c r="K18" s="92"/>
      <c r="L18" s="92">
        <f>L17</f>
        <v>48273558</v>
      </c>
      <c r="M18" s="20"/>
      <c r="N18" s="20"/>
      <c r="O18" s="20"/>
      <c r="P18" s="20"/>
      <c r="Q18" s="20"/>
      <c r="R18" s="20"/>
    </row>
    <row r="20" spans="1:12" ht="15.75" customHeight="1">
      <c r="A20" s="106" t="s">
        <v>219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9:12" ht="15.75">
      <c r="I21" s="22"/>
      <c r="J21" s="22"/>
      <c r="K21" s="22"/>
      <c r="L21" s="10" t="s">
        <v>19</v>
      </c>
    </row>
    <row r="22" spans="1:12" ht="15">
      <c r="A22" s="197" t="s">
        <v>67</v>
      </c>
      <c r="B22" s="151" t="s">
        <v>4</v>
      </c>
      <c r="C22" s="133" t="s">
        <v>77</v>
      </c>
      <c r="D22" s="133"/>
      <c r="E22" s="133" t="s">
        <v>78</v>
      </c>
      <c r="F22" s="134" t="s">
        <v>104</v>
      </c>
      <c r="G22" s="134" t="s">
        <v>217</v>
      </c>
      <c r="H22" s="134" t="s">
        <v>218</v>
      </c>
      <c r="I22" s="133" t="s">
        <v>79</v>
      </c>
      <c r="J22" s="133"/>
      <c r="K22" s="133" t="s">
        <v>80</v>
      </c>
      <c r="L22" s="133"/>
    </row>
    <row r="23" spans="1:12" ht="17.25" customHeight="1">
      <c r="A23" s="198"/>
      <c r="B23" s="15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ht="52.5" customHeight="1">
      <c r="A24" s="199"/>
      <c r="B24" s="152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ht="15.75">
      <c r="A25" s="11">
        <v>1</v>
      </c>
      <c r="B25" s="11">
        <v>2</v>
      </c>
      <c r="C25" s="200">
        <v>3</v>
      </c>
      <c r="D25" s="200"/>
      <c r="E25" s="16">
        <v>4</v>
      </c>
      <c r="F25" s="16">
        <v>5</v>
      </c>
      <c r="G25" s="16">
        <v>6</v>
      </c>
      <c r="H25" s="16">
        <v>7</v>
      </c>
      <c r="I25" s="108">
        <v>8</v>
      </c>
      <c r="J25" s="108"/>
      <c r="K25" s="108">
        <v>9</v>
      </c>
      <c r="L25" s="108"/>
    </row>
    <row r="26" spans="1:12" ht="31.5">
      <c r="A26" s="11">
        <v>2240</v>
      </c>
      <c r="B26" s="12" t="s">
        <v>176</v>
      </c>
      <c r="C26" s="196">
        <f>C8</f>
        <v>65804675</v>
      </c>
      <c r="D26" s="196"/>
      <c r="E26" s="101">
        <f>D8</f>
        <v>64592285.43</v>
      </c>
      <c r="F26" s="23"/>
      <c r="G26" s="23"/>
      <c r="H26" s="23"/>
      <c r="I26" s="194"/>
      <c r="J26" s="195"/>
      <c r="K26" s="194"/>
      <c r="L26" s="195"/>
    </row>
    <row r="27" spans="1:12" ht="15.75">
      <c r="A27" s="11"/>
      <c r="B27" s="11" t="s">
        <v>17</v>
      </c>
      <c r="C27" s="196">
        <f>C26</f>
        <v>65804675</v>
      </c>
      <c r="D27" s="196"/>
      <c r="E27" s="101">
        <f>E26</f>
        <v>64592285.43</v>
      </c>
      <c r="F27" s="23"/>
      <c r="G27" s="23"/>
      <c r="H27" s="23"/>
      <c r="I27" s="194"/>
      <c r="J27" s="195"/>
      <c r="K27" s="194"/>
      <c r="L27" s="195"/>
    </row>
    <row r="28" ht="15">
      <c r="F28" s="60"/>
    </row>
    <row r="29" spans="1:12" ht="22.5" customHeight="1">
      <c r="A29" s="106" t="s">
        <v>216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51" customHeight="1">
      <c r="A30" s="126" t="s">
        <v>221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12" ht="40.5" customHeight="1">
      <c r="A31" s="106" t="s">
        <v>222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36.75" customHeight="1">
      <c r="A32" s="126" t="s">
        <v>232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ht="24" customHeight="1">
      <c r="A33" s="204" t="s">
        <v>220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spans="1:12" ht="36.75" customHeight="1">
      <c r="A34" s="204" t="s">
        <v>226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</row>
    <row r="35" spans="1:12" ht="42.75" customHeight="1">
      <c r="A35" s="205" t="s">
        <v>234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1:12" ht="42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ht="18" customHeight="1">
      <c r="A37" s="76" t="s">
        <v>181</v>
      </c>
    </row>
    <row r="38" spans="1:9" ht="19.5" customHeight="1">
      <c r="A38" s="106" t="s">
        <v>182</v>
      </c>
      <c r="B38" s="106"/>
      <c r="D38" s="5"/>
      <c r="F38" s="77"/>
      <c r="G38" s="4"/>
      <c r="H38" s="192" t="s">
        <v>183</v>
      </c>
      <c r="I38" s="192"/>
    </row>
    <row r="39" spans="1:9" ht="15" customHeight="1">
      <c r="A39" s="5"/>
      <c r="D39" s="78"/>
      <c r="F39" s="79" t="s">
        <v>6</v>
      </c>
      <c r="G39" s="4"/>
      <c r="H39" s="193" t="s">
        <v>7</v>
      </c>
      <c r="I39" s="193"/>
    </row>
    <row r="40" spans="1:9" ht="17.25" customHeight="1">
      <c r="A40" s="191" t="s">
        <v>184</v>
      </c>
      <c r="B40" s="191"/>
      <c r="C40" s="191"/>
      <c r="D40" s="78"/>
      <c r="F40" s="79"/>
      <c r="G40" s="4"/>
      <c r="H40" s="79"/>
      <c r="I40" s="79"/>
    </row>
    <row r="41" spans="1:9" ht="18.75" customHeight="1">
      <c r="A41" s="76" t="s">
        <v>185</v>
      </c>
      <c r="D41" s="80"/>
      <c r="F41" s="81"/>
      <c r="G41" s="9"/>
      <c r="H41" s="201" t="s">
        <v>186</v>
      </c>
      <c r="I41" s="201"/>
    </row>
    <row r="42" spans="1:9" ht="15.75">
      <c r="A42" s="5"/>
      <c r="B42" s="79"/>
      <c r="D42" s="78"/>
      <c r="F42" s="79" t="s">
        <v>6</v>
      </c>
      <c r="G42" s="4"/>
      <c r="H42" s="193" t="s">
        <v>7</v>
      </c>
      <c r="I42" s="193"/>
    </row>
  </sheetData>
  <sheetProtection/>
  <mergeCells count="62">
    <mergeCell ref="A1:R1"/>
    <mergeCell ref="A3:R3"/>
    <mergeCell ref="B5:B6"/>
    <mergeCell ref="G8:H8"/>
    <mergeCell ref="C5:C6"/>
    <mergeCell ref="G7:H7"/>
    <mergeCell ref="A5:A6"/>
    <mergeCell ref="H42:I42"/>
    <mergeCell ref="E9:F9"/>
    <mergeCell ref="J5:K5"/>
    <mergeCell ref="I5:I6"/>
    <mergeCell ref="G5:H6"/>
    <mergeCell ref="E7:F7"/>
    <mergeCell ref="A33:L33"/>
    <mergeCell ref="A34:L34"/>
    <mergeCell ref="A35:L35"/>
    <mergeCell ref="C13:G13"/>
    <mergeCell ref="E5:F6"/>
    <mergeCell ref="L5:L6"/>
    <mergeCell ref="D5:D6"/>
    <mergeCell ref="L14:L15"/>
    <mergeCell ref="H41:I41"/>
    <mergeCell ref="E8:F8"/>
    <mergeCell ref="G22:G24"/>
    <mergeCell ref="I22:J24"/>
    <mergeCell ref="G9:H9"/>
    <mergeCell ref="J14:K14"/>
    <mergeCell ref="A11:L11"/>
    <mergeCell ref="B13:B15"/>
    <mergeCell ref="A13:A15"/>
    <mergeCell ref="I14:I15"/>
    <mergeCell ref="G14:G15"/>
    <mergeCell ref="C25:D25"/>
    <mergeCell ref="H13:L13"/>
    <mergeCell ref="B22:B24"/>
    <mergeCell ref="H22:H24"/>
    <mergeCell ref="K22:L24"/>
    <mergeCell ref="C14:C15"/>
    <mergeCell ref="D14:D15"/>
    <mergeCell ref="E14:F14"/>
    <mergeCell ref="H14:H15"/>
    <mergeCell ref="A20:L20"/>
    <mergeCell ref="A22:A24"/>
    <mergeCell ref="C22:D24"/>
    <mergeCell ref="E22:E24"/>
    <mergeCell ref="F22:F24"/>
    <mergeCell ref="A31:L31"/>
    <mergeCell ref="A32:L32"/>
    <mergeCell ref="A30:L30"/>
    <mergeCell ref="K25:L25"/>
    <mergeCell ref="I25:J25"/>
    <mergeCell ref="K26:L26"/>
    <mergeCell ref="A38:B38"/>
    <mergeCell ref="A40:C40"/>
    <mergeCell ref="H38:I38"/>
    <mergeCell ref="H39:I39"/>
    <mergeCell ref="K27:L27"/>
    <mergeCell ref="C26:D26"/>
    <mergeCell ref="C27:D27"/>
    <mergeCell ref="I26:J26"/>
    <mergeCell ref="I27:J27"/>
    <mergeCell ref="A29:L2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52">
      <selection activeCell="D87" sqref="D87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4"/>
      <c r="C1" s="4"/>
      <c r="D1" s="4"/>
      <c r="E1" s="4"/>
      <c r="F1" s="4"/>
      <c r="G1" s="126" t="s">
        <v>0</v>
      </c>
      <c r="H1" s="126"/>
      <c r="I1" s="126"/>
    </row>
    <row r="2" spans="2:9" ht="15.75" customHeight="1">
      <c r="B2" s="4"/>
      <c r="C2" s="4"/>
      <c r="D2" s="4"/>
      <c r="E2" s="4"/>
      <c r="F2" s="4"/>
      <c r="G2" s="126" t="s">
        <v>1</v>
      </c>
      <c r="H2" s="126"/>
      <c r="I2" s="126"/>
    </row>
    <row r="3" spans="2:9" ht="15.75" customHeight="1">
      <c r="B3" s="4"/>
      <c r="C3" s="4"/>
      <c r="D3" s="4"/>
      <c r="E3" s="4"/>
      <c r="F3" s="4"/>
      <c r="G3" s="126" t="s">
        <v>2</v>
      </c>
      <c r="H3" s="126"/>
      <c r="I3" s="126"/>
    </row>
    <row r="4" spans="1:9" ht="15.75" customHeight="1">
      <c r="A4" s="209"/>
      <c r="B4" s="4"/>
      <c r="C4" s="4"/>
      <c r="D4" s="4"/>
      <c r="E4" s="4"/>
      <c r="F4" s="4"/>
      <c r="G4" s="126" t="s">
        <v>11</v>
      </c>
      <c r="H4" s="126"/>
      <c r="I4" s="126"/>
    </row>
    <row r="5" spans="1:9" ht="15.75" customHeight="1">
      <c r="A5" s="4"/>
      <c r="B5" s="4"/>
      <c r="C5" s="4"/>
      <c r="D5" s="4"/>
      <c r="E5" s="4"/>
      <c r="F5" s="4"/>
      <c r="G5" s="126" t="s">
        <v>14</v>
      </c>
      <c r="H5" s="126"/>
      <c r="I5" s="126"/>
    </row>
    <row r="6" spans="1:9" ht="9" customHeight="1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17" t="s">
        <v>238</v>
      </c>
      <c r="B7" s="117"/>
      <c r="C7" s="117"/>
      <c r="D7" s="117"/>
      <c r="E7" s="117"/>
      <c r="F7" s="117"/>
      <c r="G7" s="117"/>
      <c r="H7" s="117"/>
      <c r="I7" s="117"/>
    </row>
    <row r="8" spans="1:9" ht="5.25" customHeight="1">
      <c r="A8" s="4"/>
      <c r="B8" s="4"/>
      <c r="C8" s="4"/>
      <c r="D8" s="4"/>
      <c r="E8" s="4"/>
      <c r="F8" s="4"/>
      <c r="G8" s="4"/>
      <c r="H8" s="4"/>
      <c r="I8" s="4"/>
    </row>
    <row r="9" spans="1:9" ht="6.75" customHeight="1">
      <c r="A9" s="4"/>
      <c r="B9" s="4"/>
      <c r="C9" s="4"/>
      <c r="D9" s="4"/>
      <c r="E9" s="4"/>
      <c r="F9" s="4"/>
      <c r="G9" s="4"/>
      <c r="H9" s="4"/>
      <c r="I9" s="4"/>
    </row>
    <row r="10" spans="1:10" ht="25.5" customHeight="1">
      <c r="A10" s="112" t="s">
        <v>20</v>
      </c>
      <c r="B10" s="112"/>
      <c r="C10" s="112"/>
      <c r="D10" s="112"/>
      <c r="E10" s="112"/>
      <c r="F10" s="112"/>
      <c r="G10" s="113" t="s">
        <v>121</v>
      </c>
      <c r="H10" s="113"/>
      <c r="I10" s="31" t="s">
        <v>129</v>
      </c>
      <c r="J10" s="26"/>
    </row>
    <row r="11" spans="1:10" ht="61.5" customHeight="1">
      <c r="A11" s="207" t="s">
        <v>21</v>
      </c>
      <c r="B11" s="207"/>
      <c r="C11" s="207"/>
      <c r="D11" s="207"/>
      <c r="E11" s="207"/>
      <c r="F11" s="207"/>
      <c r="G11" s="206" t="s">
        <v>112</v>
      </c>
      <c r="H11" s="206"/>
      <c r="I11" s="28" t="s">
        <v>110</v>
      </c>
      <c r="J11" s="27"/>
    </row>
    <row r="12" spans="1:10" ht="0.75" customHeight="1">
      <c r="A12" s="227"/>
      <c r="B12" s="227"/>
      <c r="C12" s="227"/>
      <c r="D12" s="227"/>
      <c r="E12" s="227"/>
      <c r="F12" s="227"/>
      <c r="G12" s="228"/>
      <c r="H12" s="228"/>
      <c r="I12" s="212"/>
      <c r="J12" s="27"/>
    </row>
    <row r="13" spans="1:10" ht="18.75" customHeight="1">
      <c r="A13" s="112" t="s">
        <v>22</v>
      </c>
      <c r="B13" s="112"/>
      <c r="C13" s="112"/>
      <c r="D13" s="112"/>
      <c r="E13" s="112"/>
      <c r="F13" s="112"/>
      <c r="G13" s="113" t="s">
        <v>121</v>
      </c>
      <c r="H13" s="113"/>
      <c r="I13" s="31" t="s">
        <v>129</v>
      </c>
      <c r="J13" s="26"/>
    </row>
    <row r="14" spans="1:10" ht="91.5" customHeight="1">
      <c r="A14" s="207" t="s">
        <v>23</v>
      </c>
      <c r="B14" s="207"/>
      <c r="C14" s="207"/>
      <c r="D14" s="207"/>
      <c r="E14" s="207"/>
      <c r="F14" s="207"/>
      <c r="G14" s="206" t="s">
        <v>122</v>
      </c>
      <c r="H14" s="206"/>
      <c r="I14" s="28" t="s">
        <v>110</v>
      </c>
      <c r="J14" s="27"/>
    </row>
    <row r="15" spans="1:10" ht="21.75" customHeight="1">
      <c r="A15" s="112" t="s">
        <v>128</v>
      </c>
      <c r="B15" s="112"/>
      <c r="C15" s="113" t="s">
        <v>121</v>
      </c>
      <c r="D15" s="113"/>
      <c r="E15" s="113" t="s">
        <v>127</v>
      </c>
      <c r="F15" s="113"/>
      <c r="G15" s="113" t="s">
        <v>121</v>
      </c>
      <c r="H15" s="113"/>
      <c r="I15" s="30">
        <v>22201100000</v>
      </c>
      <c r="J15" s="29"/>
    </row>
    <row r="16" spans="1:10" ht="74.25" customHeight="1">
      <c r="A16" s="206" t="s">
        <v>124</v>
      </c>
      <c r="B16" s="206"/>
      <c r="C16" s="206" t="s">
        <v>125</v>
      </c>
      <c r="D16" s="206"/>
      <c r="E16" s="206" t="s">
        <v>126</v>
      </c>
      <c r="F16" s="206"/>
      <c r="G16" s="206" t="s">
        <v>123</v>
      </c>
      <c r="H16" s="206"/>
      <c r="I16" s="28" t="s">
        <v>111</v>
      </c>
      <c r="J16" s="27"/>
    </row>
    <row r="17" spans="1:9" ht="9.75" customHeight="1">
      <c r="A17" s="227"/>
      <c r="B17" s="227"/>
      <c r="C17" s="227"/>
      <c r="D17" s="227"/>
      <c r="E17" s="227"/>
      <c r="F17" s="78"/>
      <c r="G17" s="78"/>
      <c r="H17" s="78"/>
      <c r="I17" s="78"/>
    </row>
    <row r="18" spans="1:9" ht="15.75">
      <c r="A18" s="110" t="s">
        <v>88</v>
      </c>
      <c r="B18" s="110"/>
      <c r="C18" s="110"/>
      <c r="D18" s="110"/>
      <c r="E18" s="110"/>
      <c r="F18" s="110"/>
      <c r="G18" s="110"/>
      <c r="H18" s="110"/>
      <c r="I18" s="110"/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.75">
      <c r="A20" s="229" t="s">
        <v>239</v>
      </c>
      <c r="B20" s="229"/>
      <c r="C20" s="229"/>
      <c r="D20" s="229"/>
      <c r="E20" s="229"/>
      <c r="F20" s="229"/>
      <c r="G20" s="229"/>
      <c r="H20" s="229"/>
      <c r="I20" s="229"/>
    </row>
    <row r="21" spans="1:9" ht="15.75">
      <c r="A21" s="230"/>
      <c r="I21" s="231" t="s">
        <v>19</v>
      </c>
    </row>
    <row r="22" spans="1:9" ht="62.25" customHeight="1">
      <c r="A22" s="216" t="s">
        <v>67</v>
      </c>
      <c r="B22" s="216" t="s">
        <v>4</v>
      </c>
      <c r="C22" s="232" t="s">
        <v>240</v>
      </c>
      <c r="D22" s="232" t="s">
        <v>195</v>
      </c>
      <c r="E22" s="216" t="s">
        <v>196</v>
      </c>
      <c r="F22" s="216"/>
      <c r="G22" s="216"/>
      <c r="H22" s="216"/>
      <c r="I22" s="216" t="s">
        <v>241</v>
      </c>
    </row>
    <row r="23" spans="1:9" ht="72" customHeight="1">
      <c r="A23" s="216"/>
      <c r="B23" s="216"/>
      <c r="C23" s="233"/>
      <c r="D23" s="233"/>
      <c r="E23" s="216" t="s">
        <v>71</v>
      </c>
      <c r="F23" s="216"/>
      <c r="G23" s="216" t="s">
        <v>92</v>
      </c>
      <c r="H23" s="216"/>
      <c r="I23" s="216"/>
    </row>
    <row r="24" spans="1:9" ht="15.75">
      <c r="A24" s="218">
        <v>1</v>
      </c>
      <c r="B24" s="218">
        <v>2</v>
      </c>
      <c r="C24" s="218">
        <v>3</v>
      </c>
      <c r="D24" s="218">
        <v>4</v>
      </c>
      <c r="E24" s="216">
        <v>5</v>
      </c>
      <c r="F24" s="216"/>
      <c r="G24" s="139">
        <v>6</v>
      </c>
      <c r="H24" s="139"/>
      <c r="I24" s="218">
        <v>7</v>
      </c>
    </row>
    <row r="25" spans="1:9" ht="15.75">
      <c r="A25" s="218"/>
      <c r="B25" s="234"/>
      <c r="C25" s="234"/>
      <c r="D25" s="234"/>
      <c r="E25" s="216"/>
      <c r="F25" s="216"/>
      <c r="G25" s="139"/>
      <c r="H25" s="139"/>
      <c r="I25" s="234"/>
    </row>
    <row r="26" spans="1:9" ht="15.75">
      <c r="A26" s="218"/>
      <c r="B26" s="235"/>
      <c r="C26" s="234"/>
      <c r="D26" s="234"/>
      <c r="E26" s="216"/>
      <c r="F26" s="216"/>
      <c r="G26" s="139"/>
      <c r="H26" s="139"/>
      <c r="I26" s="234"/>
    </row>
    <row r="27" spans="1:9" ht="15.75">
      <c r="A27" s="236"/>
      <c r="B27" s="237"/>
      <c r="C27" s="238"/>
      <c r="D27" s="238"/>
      <c r="E27" s="236"/>
      <c r="F27" s="236"/>
      <c r="G27" s="25"/>
      <c r="H27" s="25"/>
      <c r="I27" s="238"/>
    </row>
    <row r="28" spans="1:9" ht="15.75">
      <c r="A28" s="239" t="s">
        <v>105</v>
      </c>
      <c r="B28" s="239"/>
      <c r="C28" s="239"/>
      <c r="D28" s="239"/>
      <c r="E28" s="239"/>
      <c r="F28" s="239"/>
      <c r="G28" s="239"/>
      <c r="H28" s="239"/>
      <c r="I28" s="239"/>
    </row>
    <row r="30" spans="1:9" ht="95.25" customHeight="1">
      <c r="A30" s="218" t="s">
        <v>41</v>
      </c>
      <c r="B30" s="218" t="s">
        <v>4</v>
      </c>
      <c r="C30" s="218" t="s">
        <v>43</v>
      </c>
      <c r="D30" s="240" t="s">
        <v>44</v>
      </c>
      <c r="E30" s="240"/>
      <c r="F30" s="241" t="s">
        <v>242</v>
      </c>
      <c r="G30" s="241"/>
      <c r="H30" s="240" t="s">
        <v>243</v>
      </c>
      <c r="I30" s="240"/>
    </row>
    <row r="31" spans="1:9" ht="15.75">
      <c r="A31" s="218">
        <v>1</v>
      </c>
      <c r="B31" s="218">
        <v>2</v>
      </c>
      <c r="C31" s="218">
        <v>3</v>
      </c>
      <c r="D31" s="215">
        <v>4</v>
      </c>
      <c r="E31" s="215"/>
      <c r="F31" s="215">
        <v>5</v>
      </c>
      <c r="G31" s="215"/>
      <c r="H31" s="215">
        <v>6</v>
      </c>
      <c r="I31" s="215"/>
    </row>
    <row r="32" spans="1:9" ht="15.75">
      <c r="A32" s="218"/>
      <c r="B32" s="242" t="s">
        <v>45</v>
      </c>
      <c r="C32" s="218"/>
      <c r="D32" s="215"/>
      <c r="E32" s="215"/>
      <c r="F32" s="215"/>
      <c r="G32" s="215"/>
      <c r="H32" s="215"/>
      <c r="I32" s="215"/>
    </row>
    <row r="33" spans="1:9" ht="15.75">
      <c r="A33" s="218"/>
      <c r="B33" s="242"/>
      <c r="C33" s="218"/>
      <c r="D33" s="215"/>
      <c r="E33" s="215"/>
      <c r="F33" s="215"/>
      <c r="G33" s="215"/>
      <c r="H33" s="215"/>
      <c r="I33" s="215"/>
    </row>
    <row r="34" spans="1:9" ht="15.75">
      <c r="A34" s="218"/>
      <c r="B34" s="242" t="s">
        <v>46</v>
      </c>
      <c r="C34" s="218"/>
      <c r="D34" s="215"/>
      <c r="E34" s="215"/>
      <c r="F34" s="215"/>
      <c r="G34" s="215"/>
      <c r="H34" s="215"/>
      <c r="I34" s="215"/>
    </row>
    <row r="35" spans="1:9" ht="15.75">
      <c r="A35" s="218"/>
      <c r="B35" s="242"/>
      <c r="C35" s="218"/>
      <c r="D35" s="215"/>
      <c r="E35" s="215"/>
      <c r="F35" s="215"/>
      <c r="G35" s="215"/>
      <c r="H35" s="215"/>
      <c r="I35" s="215"/>
    </row>
    <row r="36" spans="1:9" ht="15.75">
      <c r="A36" s="218"/>
      <c r="B36" s="242" t="s">
        <v>47</v>
      </c>
      <c r="C36" s="218"/>
      <c r="D36" s="215"/>
      <c r="E36" s="215"/>
      <c r="F36" s="215"/>
      <c r="G36" s="215"/>
      <c r="H36" s="215"/>
      <c r="I36" s="215"/>
    </row>
    <row r="37" spans="1:9" ht="15.75">
      <c r="A37" s="218"/>
      <c r="B37" s="242"/>
      <c r="C37" s="218"/>
      <c r="D37" s="215"/>
      <c r="E37" s="215"/>
      <c r="F37" s="215"/>
      <c r="G37" s="215"/>
      <c r="H37" s="215"/>
      <c r="I37" s="215"/>
    </row>
    <row r="38" spans="1:9" ht="15.75">
      <c r="A38" s="218"/>
      <c r="B38" s="242" t="s">
        <v>48</v>
      </c>
      <c r="C38" s="218"/>
      <c r="D38" s="215"/>
      <c r="E38" s="215"/>
      <c r="F38" s="215"/>
      <c r="G38" s="215"/>
      <c r="H38" s="215"/>
      <c r="I38" s="215"/>
    </row>
    <row r="39" spans="1:9" ht="15.75">
      <c r="A39" s="218"/>
      <c r="B39" s="242"/>
      <c r="C39" s="218"/>
      <c r="D39" s="215"/>
      <c r="E39" s="215"/>
      <c r="F39" s="215"/>
      <c r="G39" s="215"/>
      <c r="H39" s="215"/>
      <c r="I39" s="215"/>
    </row>
    <row r="41" spans="1:9" ht="37.5" customHeight="1">
      <c r="A41" s="243" t="s">
        <v>244</v>
      </c>
      <c r="B41" s="243"/>
      <c r="C41" s="243"/>
      <c r="D41" s="243"/>
      <c r="E41" s="243"/>
      <c r="F41" s="243"/>
      <c r="G41" s="243"/>
      <c r="H41" s="243"/>
      <c r="I41" s="243"/>
    </row>
    <row r="42" spans="1:9" ht="25.5" customHeight="1">
      <c r="A42" s="208" t="s">
        <v>89</v>
      </c>
      <c r="B42" s="208"/>
      <c r="C42" s="208"/>
      <c r="D42" s="208"/>
      <c r="E42" s="208"/>
      <c r="F42" s="208"/>
      <c r="G42" s="208"/>
      <c r="H42" s="208"/>
      <c r="I42" s="208"/>
    </row>
    <row r="44" spans="1:9" ht="15.75">
      <c r="A44" s="218" t="s">
        <v>17</v>
      </c>
      <c r="B44" s="218"/>
      <c r="C44" s="218"/>
      <c r="D44" s="218"/>
      <c r="E44" s="216"/>
      <c r="F44" s="216"/>
      <c r="G44" s="244"/>
      <c r="H44" s="244"/>
      <c r="I44" s="218"/>
    </row>
    <row r="46" spans="1:9" ht="15.75">
      <c r="A46" s="239" t="s">
        <v>245</v>
      </c>
      <c r="B46" s="239"/>
      <c r="C46" s="239"/>
      <c r="D46" s="239"/>
      <c r="E46" s="239"/>
      <c r="F46" s="239"/>
      <c r="G46" s="239"/>
      <c r="H46" s="239"/>
      <c r="I46" s="239"/>
    </row>
    <row r="47" ht="15.75">
      <c r="I47" s="231" t="s">
        <v>19</v>
      </c>
    </row>
    <row r="48" spans="1:9" ht="15.75" customHeight="1">
      <c r="A48" s="216" t="s">
        <v>67</v>
      </c>
      <c r="B48" s="216" t="s">
        <v>4</v>
      </c>
      <c r="C48" s="216" t="s">
        <v>94</v>
      </c>
      <c r="D48" s="216"/>
      <c r="E48" s="216" t="s">
        <v>197</v>
      </c>
      <c r="F48" s="216"/>
      <c r="G48" s="216"/>
      <c r="H48" s="216"/>
      <c r="I48" s="216" t="s">
        <v>246</v>
      </c>
    </row>
    <row r="49" spans="1:9" ht="120" customHeight="1">
      <c r="A49" s="216"/>
      <c r="B49" s="216"/>
      <c r="C49" s="218" t="s">
        <v>90</v>
      </c>
      <c r="D49" s="218" t="s">
        <v>91</v>
      </c>
      <c r="E49" s="216" t="s">
        <v>90</v>
      </c>
      <c r="F49" s="216"/>
      <c r="G49" s="216" t="s">
        <v>92</v>
      </c>
      <c r="H49" s="216"/>
      <c r="I49" s="216"/>
    </row>
    <row r="50" spans="1:9" ht="15.75">
      <c r="A50" s="218">
        <v>1</v>
      </c>
      <c r="B50" s="218">
        <v>2</v>
      </c>
      <c r="C50" s="218">
        <v>3</v>
      </c>
      <c r="D50" s="218">
        <v>4</v>
      </c>
      <c r="E50" s="216">
        <v>5</v>
      </c>
      <c r="F50" s="216"/>
      <c r="G50" s="139">
        <v>6</v>
      </c>
      <c r="H50" s="139"/>
      <c r="I50" s="218">
        <v>7</v>
      </c>
    </row>
    <row r="51" spans="1:9" ht="15.75">
      <c r="A51" s="218"/>
      <c r="B51" s="234"/>
      <c r="C51" s="234"/>
      <c r="D51" s="234"/>
      <c r="E51" s="216"/>
      <c r="F51" s="216"/>
      <c r="G51" s="139"/>
      <c r="H51" s="139"/>
      <c r="I51" s="234"/>
    </row>
    <row r="52" spans="1:9" ht="15.75">
      <c r="A52" s="218"/>
      <c r="B52" s="235"/>
      <c r="C52" s="234"/>
      <c r="D52" s="234"/>
      <c r="E52" s="216"/>
      <c r="F52" s="216"/>
      <c r="G52" s="139"/>
      <c r="H52" s="139"/>
      <c r="I52" s="234"/>
    </row>
    <row r="54" spans="1:9" ht="15.75">
      <c r="A54" s="239" t="s">
        <v>106</v>
      </c>
      <c r="B54" s="239"/>
      <c r="C54" s="239"/>
      <c r="D54" s="239"/>
      <c r="E54" s="239"/>
      <c r="F54" s="239"/>
      <c r="G54" s="239"/>
      <c r="H54" s="239"/>
      <c r="I54" s="239"/>
    </row>
    <row r="56" spans="1:9" ht="110.25">
      <c r="A56" s="218" t="s">
        <v>41</v>
      </c>
      <c r="B56" s="218" t="s">
        <v>4</v>
      </c>
      <c r="C56" s="218" t="s">
        <v>43</v>
      </c>
      <c r="D56" s="240" t="s">
        <v>44</v>
      </c>
      <c r="E56" s="240"/>
      <c r="F56" s="218" t="s">
        <v>107</v>
      </c>
      <c r="G56" s="218" t="s">
        <v>108</v>
      </c>
      <c r="H56" s="218" t="s">
        <v>247</v>
      </c>
      <c r="I56" s="218" t="s">
        <v>248</v>
      </c>
    </row>
    <row r="57" spans="1:9" ht="15.75">
      <c r="A57" s="218">
        <v>1</v>
      </c>
      <c r="B57" s="218">
        <v>2</v>
      </c>
      <c r="C57" s="218">
        <v>3</v>
      </c>
      <c r="D57" s="215">
        <v>4</v>
      </c>
      <c r="E57" s="215"/>
      <c r="F57" s="218">
        <v>5</v>
      </c>
      <c r="G57" s="218">
        <v>6</v>
      </c>
      <c r="H57" s="218">
        <v>7</v>
      </c>
      <c r="I57" s="218">
        <v>8</v>
      </c>
    </row>
    <row r="58" spans="1:9" ht="15.75">
      <c r="A58" s="218"/>
      <c r="B58" s="242" t="s">
        <v>45</v>
      </c>
      <c r="C58" s="218"/>
      <c r="D58" s="215"/>
      <c r="E58" s="215"/>
      <c r="F58" s="218"/>
      <c r="G58" s="218"/>
      <c r="H58" s="218"/>
      <c r="I58" s="218"/>
    </row>
    <row r="59" spans="1:9" ht="15.75">
      <c r="A59" s="218"/>
      <c r="B59" s="242"/>
      <c r="C59" s="218"/>
      <c r="D59" s="215"/>
      <c r="E59" s="215"/>
      <c r="F59" s="218"/>
      <c r="G59" s="218"/>
      <c r="H59" s="218"/>
      <c r="I59" s="218"/>
    </row>
    <row r="60" spans="1:9" ht="15.75">
      <c r="A60" s="218"/>
      <c r="B60" s="242" t="s">
        <v>46</v>
      </c>
      <c r="C60" s="218"/>
      <c r="D60" s="215"/>
      <c r="E60" s="215"/>
      <c r="F60" s="218"/>
      <c r="G60" s="218"/>
      <c r="H60" s="218"/>
      <c r="I60" s="218"/>
    </row>
    <row r="61" spans="1:9" ht="15.75">
      <c r="A61" s="218"/>
      <c r="B61" s="242"/>
      <c r="C61" s="218"/>
      <c r="D61" s="215"/>
      <c r="E61" s="215"/>
      <c r="F61" s="218"/>
      <c r="G61" s="218"/>
      <c r="H61" s="218"/>
      <c r="I61" s="218"/>
    </row>
    <row r="62" spans="1:9" ht="15.75">
      <c r="A62" s="218"/>
      <c r="B62" s="242" t="s">
        <v>47</v>
      </c>
      <c r="C62" s="218"/>
      <c r="D62" s="215"/>
      <c r="E62" s="215"/>
      <c r="F62" s="218"/>
      <c r="G62" s="218"/>
      <c r="H62" s="218"/>
      <c r="I62" s="218"/>
    </row>
    <row r="63" spans="1:9" ht="15.75">
      <c r="A63" s="218"/>
      <c r="B63" s="242"/>
      <c r="C63" s="218"/>
      <c r="D63" s="215"/>
      <c r="E63" s="215"/>
      <c r="F63" s="218"/>
      <c r="G63" s="218"/>
      <c r="H63" s="218"/>
      <c r="I63" s="218"/>
    </row>
    <row r="64" spans="1:9" ht="15.75">
      <c r="A64" s="218"/>
      <c r="B64" s="242" t="s">
        <v>48</v>
      </c>
      <c r="C64" s="218"/>
      <c r="D64" s="215"/>
      <c r="E64" s="215"/>
      <c r="F64" s="218"/>
      <c r="G64" s="218"/>
      <c r="H64" s="218"/>
      <c r="I64" s="218"/>
    </row>
    <row r="65" spans="1:9" ht="15.75">
      <c r="A65" s="218"/>
      <c r="B65" s="242"/>
      <c r="C65" s="218"/>
      <c r="D65" s="215"/>
      <c r="E65" s="215"/>
      <c r="F65" s="218"/>
      <c r="G65" s="218"/>
      <c r="H65" s="218"/>
      <c r="I65" s="218"/>
    </row>
    <row r="67" spans="1:9" ht="42" customHeight="1">
      <c r="A67" s="223" t="s">
        <v>249</v>
      </c>
      <c r="B67" s="223"/>
      <c r="C67" s="223"/>
      <c r="D67" s="223"/>
      <c r="E67" s="223"/>
      <c r="F67" s="223"/>
      <c r="G67" s="223"/>
      <c r="H67" s="223"/>
      <c r="I67" s="223"/>
    </row>
    <row r="68" spans="1:9" ht="15">
      <c r="A68" s="208" t="s">
        <v>89</v>
      </c>
      <c r="B68" s="208"/>
      <c r="C68" s="208"/>
      <c r="D68" s="208"/>
      <c r="E68" s="208"/>
      <c r="F68" s="208"/>
      <c r="G68" s="208"/>
      <c r="H68" s="208"/>
      <c r="I68" s="208"/>
    </row>
    <row r="70" spans="1:9" ht="15.75">
      <c r="A70" s="218" t="s">
        <v>17</v>
      </c>
      <c r="B70" s="218"/>
      <c r="C70" s="218"/>
      <c r="D70" s="218"/>
      <c r="E70" s="216"/>
      <c r="F70" s="216"/>
      <c r="G70" s="244"/>
      <c r="H70" s="244"/>
      <c r="I70" s="218"/>
    </row>
    <row r="74" spans="1:9" ht="15.75" customHeight="1">
      <c r="A74" s="106" t="s">
        <v>5</v>
      </c>
      <c r="B74" s="106"/>
      <c r="C74" s="107" t="s">
        <v>10</v>
      </c>
      <c r="D74" s="107"/>
      <c r="E74" s="107"/>
      <c r="F74" s="4"/>
      <c r="G74" s="4"/>
      <c r="H74" s="107" t="s">
        <v>9</v>
      </c>
      <c r="I74" s="107"/>
    </row>
    <row r="75" spans="1:9" ht="15.75" customHeight="1">
      <c r="A75" s="5"/>
      <c r="C75" s="193" t="s">
        <v>6</v>
      </c>
      <c r="D75" s="193"/>
      <c r="E75" s="193"/>
      <c r="F75" s="4"/>
      <c r="G75" s="4"/>
      <c r="H75" s="193" t="s">
        <v>7</v>
      </c>
      <c r="I75" s="193"/>
    </row>
    <row r="76" spans="1:9" ht="15.75" customHeight="1">
      <c r="A76" s="118" t="s">
        <v>8</v>
      </c>
      <c r="B76" s="118"/>
      <c r="C76" s="115" t="s">
        <v>10</v>
      </c>
      <c r="D76" s="115"/>
      <c r="E76" s="115"/>
      <c r="F76" s="9"/>
      <c r="G76" s="9"/>
      <c r="H76" s="115" t="s">
        <v>9</v>
      </c>
      <c r="I76" s="115"/>
    </row>
    <row r="77" spans="1:9" ht="15.75" customHeight="1">
      <c r="A77" s="5"/>
      <c r="B77" s="79"/>
      <c r="C77" s="193" t="s">
        <v>6</v>
      </c>
      <c r="D77" s="193"/>
      <c r="E77" s="193"/>
      <c r="F77" s="4"/>
      <c r="G77" s="4"/>
      <c r="H77" s="193" t="s">
        <v>7</v>
      </c>
      <c r="I77" s="193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1:E61"/>
    <mergeCell ref="D62:E62"/>
    <mergeCell ref="D63:E63"/>
    <mergeCell ref="D64:E64"/>
    <mergeCell ref="D65:E65"/>
    <mergeCell ref="A67:I67"/>
    <mergeCell ref="A68:I68"/>
    <mergeCell ref="E70:F70"/>
    <mergeCell ref="G70:H70"/>
    <mergeCell ref="A54:I54"/>
    <mergeCell ref="D56:E56"/>
    <mergeCell ref="E49:F49"/>
    <mergeCell ref="G49:H49"/>
    <mergeCell ref="D57:E57"/>
    <mergeCell ref="D58:E58"/>
    <mergeCell ref="D59:E59"/>
    <mergeCell ref="D60:E60"/>
    <mergeCell ref="D37:E37"/>
    <mergeCell ref="D35:E35"/>
    <mergeCell ref="H36:I36"/>
    <mergeCell ref="A41:I41"/>
    <mergeCell ref="H37:I37"/>
    <mergeCell ref="D39:E39"/>
    <mergeCell ref="F39:G39"/>
    <mergeCell ref="E44:F44"/>
    <mergeCell ref="G44:H44"/>
    <mergeCell ref="A46:I46"/>
    <mergeCell ref="E50:F50"/>
    <mergeCell ref="G50:H50"/>
    <mergeCell ref="A48:A49"/>
    <mergeCell ref="B48:B49"/>
    <mergeCell ref="E52:F52"/>
    <mergeCell ref="G52:H52"/>
    <mergeCell ref="C48:D48"/>
    <mergeCell ref="G51:H51"/>
    <mergeCell ref="E51:F51"/>
    <mergeCell ref="F31:G31"/>
    <mergeCell ref="H38:I38"/>
    <mergeCell ref="H39:I39"/>
    <mergeCell ref="E48:H48"/>
    <mergeCell ref="I48:I49"/>
    <mergeCell ref="A42:I42"/>
    <mergeCell ref="F35:G35"/>
    <mergeCell ref="F36:G36"/>
    <mergeCell ref="F37:G37"/>
    <mergeCell ref="F38:G38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A28:I28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G13:H13"/>
    <mergeCell ref="A14:F14"/>
    <mergeCell ref="A18:I18"/>
    <mergeCell ref="A20:I20"/>
    <mergeCell ref="A15:B15"/>
    <mergeCell ref="C15:D15"/>
    <mergeCell ref="A16:B16"/>
    <mergeCell ref="C16:D16"/>
    <mergeCell ref="E16:F16"/>
    <mergeCell ref="G16:H16"/>
    <mergeCell ref="A10:F10"/>
    <mergeCell ref="G10:H10"/>
    <mergeCell ref="A11:F11"/>
    <mergeCell ref="E15:F15"/>
    <mergeCell ref="G15:H15"/>
    <mergeCell ref="G14:H14"/>
    <mergeCell ref="G11:H11"/>
    <mergeCell ref="A13:F13"/>
    <mergeCell ref="G1:I1"/>
    <mergeCell ref="G2:I2"/>
    <mergeCell ref="G3:I3"/>
    <mergeCell ref="G4:I4"/>
    <mergeCell ref="G5:I5"/>
    <mergeCell ref="A7:I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30"/>
  <sheetViews>
    <sheetView view="pageBreakPreview" zoomScaleSheetLayoutView="100" zoomScalePageLayoutView="0" workbookViewId="0" topLeftCell="A7">
      <selection activeCell="A27" sqref="A27:J27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2.140625" style="0" customWidth="1"/>
    <col min="4" max="4" width="10.421875" style="0" customWidth="1"/>
    <col min="5" max="5" width="17.140625" style="0" customWidth="1"/>
    <col min="6" max="6" width="12.421875" style="0" customWidth="1"/>
    <col min="7" max="7" width="17.28125" style="0" customWidth="1"/>
    <col min="8" max="8" width="34.00390625" style="0" customWidth="1"/>
    <col min="9" max="9" width="16.00390625" style="0" customWidth="1"/>
    <col min="10" max="10" width="8.421875" style="0" customWidth="1"/>
  </cols>
  <sheetData>
    <row r="1" spans="3:10" ht="15.75" customHeight="1">
      <c r="C1" s="4"/>
      <c r="D1" s="4"/>
      <c r="E1" s="4"/>
      <c r="F1" s="4"/>
      <c r="G1" s="4"/>
      <c r="H1" s="116" t="s">
        <v>0</v>
      </c>
      <c r="I1" s="116"/>
      <c r="J1" s="116"/>
    </row>
    <row r="2" spans="3:10" ht="15.75" customHeight="1">
      <c r="C2" s="4"/>
      <c r="D2" s="4"/>
      <c r="E2" s="4"/>
      <c r="F2" s="4"/>
      <c r="G2" s="4"/>
      <c r="H2" s="116" t="s">
        <v>1</v>
      </c>
      <c r="I2" s="116"/>
      <c r="J2" s="116"/>
    </row>
    <row r="3" spans="3:10" ht="15.75" customHeight="1">
      <c r="C3" s="4"/>
      <c r="D3" s="4"/>
      <c r="E3" s="4"/>
      <c r="F3" s="4"/>
      <c r="G3" s="4"/>
      <c r="H3" s="116" t="s">
        <v>2</v>
      </c>
      <c r="I3" s="116"/>
      <c r="J3" s="116"/>
    </row>
    <row r="4" spans="1:10" ht="15.75">
      <c r="A4" s="1"/>
      <c r="B4" s="1"/>
      <c r="C4" s="4"/>
      <c r="D4" s="4"/>
      <c r="E4" s="4"/>
      <c r="F4" s="4"/>
      <c r="G4" s="4"/>
      <c r="H4" s="116" t="s">
        <v>11</v>
      </c>
      <c r="I4" s="116"/>
      <c r="J4" s="116"/>
    </row>
    <row r="5" spans="1:10" ht="15.75">
      <c r="A5" s="4"/>
      <c r="B5" s="4"/>
      <c r="C5" s="4"/>
      <c r="D5" s="4"/>
      <c r="E5" s="4"/>
      <c r="F5" s="4"/>
      <c r="G5" s="4"/>
      <c r="H5" s="116" t="s">
        <v>14</v>
      </c>
      <c r="I5" s="116"/>
      <c r="J5" s="116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117" t="s">
        <v>190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5.5" customHeight="1">
      <c r="A10" s="130" t="s">
        <v>131</v>
      </c>
      <c r="B10" s="130"/>
      <c r="C10" s="130"/>
      <c r="D10" s="130"/>
      <c r="E10" s="130"/>
      <c r="F10" s="130"/>
      <c r="G10" s="121">
        <v>14</v>
      </c>
      <c r="H10" s="121"/>
      <c r="I10" s="129" t="s">
        <v>132</v>
      </c>
      <c r="J10" s="129"/>
    </row>
    <row r="11" spans="1:10" ht="34.5" customHeight="1">
      <c r="A11" s="109" t="s">
        <v>21</v>
      </c>
      <c r="B11" s="109"/>
      <c r="C11" s="109"/>
      <c r="D11" s="109"/>
      <c r="E11" s="109"/>
      <c r="F11" s="109"/>
      <c r="G11" s="111" t="s">
        <v>112</v>
      </c>
      <c r="H11" s="111"/>
      <c r="I11" s="111" t="s">
        <v>110</v>
      </c>
      <c r="J11" s="111"/>
    </row>
    <row r="12" spans="1:10" ht="18.75" customHeight="1">
      <c r="A12" s="3"/>
      <c r="B12" s="3"/>
      <c r="C12" s="3"/>
      <c r="D12" s="3"/>
      <c r="E12" s="3"/>
      <c r="F12" s="3"/>
      <c r="G12" s="27"/>
      <c r="H12" s="27"/>
      <c r="I12" s="27"/>
      <c r="J12" s="27"/>
    </row>
    <row r="13" spans="1:10" ht="18.75" customHeight="1">
      <c r="A13" s="130" t="s">
        <v>133</v>
      </c>
      <c r="B13" s="130"/>
      <c r="C13" s="130"/>
      <c r="D13" s="130"/>
      <c r="E13" s="130"/>
      <c r="F13" s="130"/>
      <c r="G13" s="121">
        <v>141</v>
      </c>
      <c r="H13" s="121"/>
      <c r="I13" s="131" t="s">
        <v>132</v>
      </c>
      <c r="J13" s="131"/>
    </row>
    <row r="14" spans="1:10" ht="66.75" customHeight="1">
      <c r="A14" s="109" t="s">
        <v>23</v>
      </c>
      <c r="B14" s="109"/>
      <c r="C14" s="109"/>
      <c r="D14" s="109"/>
      <c r="E14" s="109"/>
      <c r="F14" s="109"/>
      <c r="G14" s="111" t="s">
        <v>122</v>
      </c>
      <c r="H14" s="111"/>
      <c r="I14" s="111" t="s">
        <v>110</v>
      </c>
      <c r="J14" s="111"/>
    </row>
    <row r="15" spans="1:10" ht="51.75" customHeight="1">
      <c r="A15" s="130" t="s">
        <v>227</v>
      </c>
      <c r="B15" s="130"/>
      <c r="C15" s="125" t="s">
        <v>228</v>
      </c>
      <c r="D15" s="125"/>
      <c r="E15" s="119" t="s">
        <v>138</v>
      </c>
      <c r="F15" s="119"/>
      <c r="G15" s="123" t="s">
        <v>130</v>
      </c>
      <c r="H15" s="124"/>
      <c r="I15" s="122">
        <v>22201100000</v>
      </c>
      <c r="J15" s="122"/>
    </row>
    <row r="16" spans="1:10" ht="66.75" customHeight="1">
      <c r="A16" s="114" t="s">
        <v>124</v>
      </c>
      <c r="B16" s="114"/>
      <c r="C16" s="114" t="s">
        <v>125</v>
      </c>
      <c r="D16" s="114"/>
      <c r="E16" s="114" t="s">
        <v>126</v>
      </c>
      <c r="F16" s="114"/>
      <c r="G16" s="111" t="s">
        <v>123</v>
      </c>
      <c r="H16" s="111"/>
      <c r="I16" s="111" t="s">
        <v>111</v>
      </c>
      <c r="J16" s="111"/>
    </row>
    <row r="17" spans="1:10" ht="13.5" customHeight="1">
      <c r="A17" s="3"/>
      <c r="B17" s="3"/>
      <c r="C17" s="3"/>
      <c r="D17" s="3"/>
      <c r="E17" s="3"/>
      <c r="F17" s="3"/>
      <c r="G17" s="8"/>
      <c r="H17" s="8"/>
      <c r="I17" s="8"/>
      <c r="J17" s="8"/>
    </row>
    <row r="18" spans="1:10" ht="15.75">
      <c r="A18" s="110" t="s">
        <v>191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110" t="s">
        <v>95</v>
      </c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21" customHeight="1">
      <c r="A21" s="127" t="s">
        <v>134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9" ht="21.75" customHeight="1">
      <c r="A22" s="110" t="s">
        <v>96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21.75" customHeight="1">
      <c r="A23" s="120" t="s">
        <v>135</v>
      </c>
      <c r="B23" s="120"/>
      <c r="C23" s="120"/>
      <c r="D23" s="120"/>
      <c r="E23" s="120"/>
      <c r="F23" s="120"/>
      <c r="G23" s="120"/>
      <c r="H23" s="120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5"/>
    </row>
    <row r="24" spans="1:19" ht="21.75" customHeight="1">
      <c r="A24" s="120" t="s">
        <v>136</v>
      </c>
      <c r="B24" s="120"/>
      <c r="C24" s="120"/>
      <c r="D24" s="120"/>
      <c r="E24" s="120"/>
      <c r="F24" s="120"/>
      <c r="G24" s="120"/>
      <c r="H24" s="120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5"/>
    </row>
    <row r="25" spans="1:19" ht="20.25" customHeight="1">
      <c r="A25" s="120" t="s">
        <v>137</v>
      </c>
      <c r="B25" s="120"/>
      <c r="C25" s="120"/>
      <c r="D25" s="120"/>
      <c r="E25" s="120"/>
      <c r="F25" s="120"/>
      <c r="G25" s="120"/>
      <c r="H25" s="120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5"/>
    </row>
    <row r="26" spans="1:10" ht="21.75" customHeight="1">
      <c r="A26" s="110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</row>
    <row r="27" spans="1:10" ht="79.5" customHeight="1">
      <c r="A27" s="126" t="s">
        <v>233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2" ht="15.75">
      <c r="A28" s="2"/>
      <c r="B28" s="2"/>
    </row>
    <row r="30" spans="1:2" ht="15.75">
      <c r="A30" s="2"/>
      <c r="B30" s="2"/>
    </row>
  </sheetData>
  <sheetProtection/>
  <mergeCells count="37">
    <mergeCell ref="A15:B15"/>
    <mergeCell ref="A13:F13"/>
    <mergeCell ref="A10:F10"/>
    <mergeCell ref="A11:F11"/>
    <mergeCell ref="I13:J13"/>
    <mergeCell ref="I11:J11"/>
    <mergeCell ref="G10:H10"/>
    <mergeCell ref="A21:J21"/>
    <mergeCell ref="H5:J5"/>
    <mergeCell ref="G11:H11"/>
    <mergeCell ref="I10:J10"/>
    <mergeCell ref="A7:J7"/>
    <mergeCell ref="A18:J18"/>
    <mergeCell ref="A14:F14"/>
    <mergeCell ref="A16:B16"/>
    <mergeCell ref="C16:D16"/>
    <mergeCell ref="E16:F16"/>
    <mergeCell ref="C15:D15"/>
    <mergeCell ref="H1:J1"/>
    <mergeCell ref="H2:J2"/>
    <mergeCell ref="H3:J3"/>
    <mergeCell ref="H4:J4"/>
    <mergeCell ref="A27:J27"/>
    <mergeCell ref="A22:J22"/>
    <mergeCell ref="A26:J26"/>
    <mergeCell ref="A20:J20"/>
    <mergeCell ref="A24:H24"/>
    <mergeCell ref="E15:F15"/>
    <mergeCell ref="A25:H25"/>
    <mergeCell ref="G13:H13"/>
    <mergeCell ref="A23:H23"/>
    <mergeCell ref="I15:J15"/>
    <mergeCell ref="G16:H16"/>
    <mergeCell ref="I16:J16"/>
    <mergeCell ref="I14:J14"/>
    <mergeCell ref="G14:H14"/>
    <mergeCell ref="G15:H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4"/>
  <sheetViews>
    <sheetView view="pageBreakPreview" zoomScaleSheetLayoutView="100" zoomScalePageLayoutView="0" workbookViewId="0" topLeftCell="A10">
      <selection activeCell="K22" sqref="K22:L2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5.5742187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6.28125" style="0" customWidth="1"/>
    <col min="11" max="11" width="14.8515625" style="0" customWidth="1"/>
    <col min="12" max="12" width="16.140625" style="0" customWidth="1"/>
    <col min="13" max="13" width="15.140625" style="0" customWidth="1"/>
    <col min="14" max="14" width="16.7109375" style="0" customWidth="1"/>
  </cols>
  <sheetData>
    <row r="1" spans="1:13" ht="15.75">
      <c r="A1" s="110" t="s">
        <v>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10.5" customHeight="1"/>
    <row r="3" spans="1:13" ht="15.75">
      <c r="A3" s="110" t="s">
        <v>192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ht="15.75">
      <c r="N4" s="32" t="s">
        <v>19</v>
      </c>
    </row>
    <row r="5" spans="1:14" ht="15.75" customHeight="1">
      <c r="A5" s="105" t="s">
        <v>24</v>
      </c>
      <c r="B5" s="105" t="s">
        <v>4</v>
      </c>
      <c r="C5" s="134" t="s">
        <v>194</v>
      </c>
      <c r="D5" s="134"/>
      <c r="E5" s="134"/>
      <c r="F5" s="134"/>
      <c r="G5" s="134" t="s">
        <v>195</v>
      </c>
      <c r="H5" s="134"/>
      <c r="I5" s="134"/>
      <c r="J5" s="134"/>
      <c r="K5" s="134" t="s">
        <v>196</v>
      </c>
      <c r="L5" s="134"/>
      <c r="M5" s="134"/>
      <c r="N5" s="134"/>
    </row>
    <row r="6" spans="1:14" ht="54.75" customHeight="1">
      <c r="A6" s="105"/>
      <c r="B6" s="105"/>
      <c r="C6" s="11" t="s">
        <v>25</v>
      </c>
      <c r="D6" s="11" t="s">
        <v>26</v>
      </c>
      <c r="E6" s="11" t="s">
        <v>27</v>
      </c>
      <c r="F6" s="13" t="s">
        <v>34</v>
      </c>
      <c r="G6" s="11" t="s">
        <v>25</v>
      </c>
      <c r="H6" s="11" t="s">
        <v>26</v>
      </c>
      <c r="I6" s="11" t="s">
        <v>27</v>
      </c>
      <c r="J6" s="11" t="s">
        <v>33</v>
      </c>
      <c r="K6" s="11" t="s">
        <v>25</v>
      </c>
      <c r="L6" s="11" t="s">
        <v>26</v>
      </c>
      <c r="M6" s="11" t="s">
        <v>27</v>
      </c>
      <c r="N6" s="11" t="s">
        <v>36</v>
      </c>
    </row>
    <row r="7" spans="1:14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47.25">
      <c r="A8" s="11"/>
      <c r="B8" s="12" t="s">
        <v>28</v>
      </c>
      <c r="C8" s="92">
        <f>'Форма 2021-2 П.6'!C8</f>
        <v>64592285.43</v>
      </c>
      <c r="D8" s="92" t="s">
        <v>29</v>
      </c>
      <c r="E8" s="92" t="s">
        <v>29</v>
      </c>
      <c r="F8" s="92">
        <f>C8</f>
        <v>64592285.43</v>
      </c>
      <c r="G8" s="92">
        <f>'Форма 2021-2 П.6'!G8</f>
        <v>49107900</v>
      </c>
      <c r="H8" s="92" t="s">
        <v>29</v>
      </c>
      <c r="I8" s="92" t="s">
        <v>29</v>
      </c>
      <c r="J8" s="92">
        <f>G8</f>
        <v>49107900</v>
      </c>
      <c r="K8" s="92">
        <f>'Форма 2021-2 П.6'!K10</f>
        <v>48273558</v>
      </c>
      <c r="L8" s="92" t="s">
        <v>29</v>
      </c>
      <c r="M8" s="92" t="s">
        <v>29</v>
      </c>
      <c r="N8" s="92">
        <f>K8</f>
        <v>48273558</v>
      </c>
    </row>
    <row r="9" spans="1:14" ht="110.25">
      <c r="A9" s="11"/>
      <c r="B9" s="12" t="s">
        <v>31</v>
      </c>
      <c r="C9" s="92" t="s">
        <v>29</v>
      </c>
      <c r="D9" s="92"/>
      <c r="E9" s="92"/>
      <c r="F9" s="92"/>
      <c r="G9" s="92" t="s">
        <v>29</v>
      </c>
      <c r="H9" s="92"/>
      <c r="I9" s="92"/>
      <c r="J9" s="92"/>
      <c r="K9" s="92" t="s">
        <v>29</v>
      </c>
      <c r="L9" s="92"/>
      <c r="M9" s="92"/>
      <c r="N9" s="92"/>
    </row>
    <row r="10" spans="1:14" ht="78.75">
      <c r="A10" s="11"/>
      <c r="B10" s="12" t="s">
        <v>32</v>
      </c>
      <c r="C10" s="92" t="s">
        <v>29</v>
      </c>
      <c r="D10" s="92">
        <f>'Форма 2021-2 П.6'!D9</f>
        <v>78586772.49000001</v>
      </c>
      <c r="E10" s="92">
        <f>D10</f>
        <v>78586772.49000001</v>
      </c>
      <c r="F10" s="92">
        <f>D10</f>
        <v>78586772.49000001</v>
      </c>
      <c r="G10" s="92" t="s">
        <v>29</v>
      </c>
      <c r="H10" s="92">
        <f>'Форма 2021-2 П.6'!H9</f>
        <v>49602612.7</v>
      </c>
      <c r="I10" s="92">
        <f>'Форма 2021-2 П.6'!I9</f>
        <v>49572827.550000004</v>
      </c>
      <c r="J10" s="92">
        <f>H10</f>
        <v>49602612.7</v>
      </c>
      <c r="K10" s="92" t="s">
        <v>29</v>
      </c>
      <c r="L10" s="92">
        <f>'Форма 2021-2 П.6'!L9</f>
        <v>16932021</v>
      </c>
      <c r="M10" s="92">
        <f>L10</f>
        <v>16932021</v>
      </c>
      <c r="N10" s="92">
        <f>L10</f>
        <v>16932021</v>
      </c>
    </row>
    <row r="11" spans="1:14" ht="47.25">
      <c r="A11" s="11"/>
      <c r="B11" s="12" t="s">
        <v>30</v>
      </c>
      <c r="C11" s="92" t="s">
        <v>29</v>
      </c>
      <c r="D11" s="92"/>
      <c r="E11" s="92"/>
      <c r="F11" s="92"/>
      <c r="G11" s="92" t="s">
        <v>29</v>
      </c>
      <c r="H11" s="92"/>
      <c r="I11" s="92"/>
      <c r="J11" s="92"/>
      <c r="K11" s="92" t="s">
        <v>29</v>
      </c>
      <c r="L11" s="92"/>
      <c r="M11" s="92"/>
      <c r="N11" s="92"/>
    </row>
    <row r="12" spans="1:14" ht="15.75">
      <c r="A12" s="11"/>
      <c r="B12" s="11" t="s">
        <v>17</v>
      </c>
      <c r="C12" s="92">
        <f>C8</f>
        <v>64592285.43</v>
      </c>
      <c r="D12" s="92">
        <f>D10</f>
        <v>78586772.49000001</v>
      </c>
      <c r="E12" s="92">
        <f>E10</f>
        <v>78586772.49000001</v>
      </c>
      <c r="F12" s="92">
        <f>F8+F10</f>
        <v>143179057.92000002</v>
      </c>
      <c r="G12" s="92">
        <f>G8</f>
        <v>49107900</v>
      </c>
      <c r="H12" s="92">
        <f>H10</f>
        <v>49602612.7</v>
      </c>
      <c r="I12" s="92">
        <f>I10</f>
        <v>49572827.550000004</v>
      </c>
      <c r="J12" s="92">
        <f>J8+J10</f>
        <v>98710512.7</v>
      </c>
      <c r="K12" s="92">
        <f>K8</f>
        <v>48273558</v>
      </c>
      <c r="L12" s="92">
        <f>L10</f>
        <v>16932021</v>
      </c>
      <c r="M12" s="92">
        <f>M10</f>
        <v>16932021</v>
      </c>
      <c r="N12" s="92">
        <f>N8+N10</f>
        <v>65205579</v>
      </c>
    </row>
    <row r="14" spans="1:13" ht="15.75">
      <c r="A14" s="110" t="s">
        <v>193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ht="15.75">
      <c r="N15" s="32" t="s">
        <v>19</v>
      </c>
    </row>
    <row r="16" spans="1:14" ht="16.5" customHeight="1">
      <c r="A16" s="105" t="s">
        <v>24</v>
      </c>
      <c r="B16" s="105" t="s">
        <v>4</v>
      </c>
      <c r="C16" s="134" t="s">
        <v>94</v>
      </c>
      <c r="D16" s="134"/>
      <c r="E16" s="134"/>
      <c r="F16" s="134"/>
      <c r="G16" s="134"/>
      <c r="H16" s="134"/>
      <c r="I16" s="135" t="s">
        <v>197</v>
      </c>
      <c r="J16" s="136"/>
      <c r="K16" s="136"/>
      <c r="L16" s="136"/>
      <c r="M16" s="136"/>
      <c r="N16" s="137"/>
    </row>
    <row r="17" spans="1:14" ht="15" customHeight="1">
      <c r="A17" s="105"/>
      <c r="B17" s="105"/>
      <c r="C17" s="133" t="s">
        <v>25</v>
      </c>
      <c r="D17" s="133"/>
      <c r="E17" s="133" t="s">
        <v>26</v>
      </c>
      <c r="F17" s="133"/>
      <c r="G17" s="133" t="s">
        <v>27</v>
      </c>
      <c r="H17" s="133" t="s">
        <v>34</v>
      </c>
      <c r="I17" s="133" t="s">
        <v>25</v>
      </c>
      <c r="J17" s="133"/>
      <c r="K17" s="133" t="s">
        <v>26</v>
      </c>
      <c r="L17" s="133"/>
      <c r="M17" s="133" t="s">
        <v>27</v>
      </c>
      <c r="N17" s="133" t="s">
        <v>35</v>
      </c>
    </row>
    <row r="18" spans="1:14" ht="31.5" customHeight="1">
      <c r="A18" s="105"/>
      <c r="B18" s="10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15.75">
      <c r="A19" s="11">
        <v>1</v>
      </c>
      <c r="B19" s="11">
        <v>2</v>
      </c>
      <c r="C19" s="132">
        <v>3</v>
      </c>
      <c r="D19" s="132"/>
      <c r="E19" s="132">
        <v>4</v>
      </c>
      <c r="F19" s="132"/>
      <c r="G19" s="15">
        <v>5</v>
      </c>
      <c r="H19" s="15">
        <v>6</v>
      </c>
      <c r="I19" s="132">
        <v>7</v>
      </c>
      <c r="J19" s="132"/>
      <c r="K19" s="132">
        <v>8</v>
      </c>
      <c r="L19" s="132"/>
      <c r="M19" s="15">
        <v>9</v>
      </c>
      <c r="N19" s="15">
        <v>10</v>
      </c>
    </row>
    <row r="20" spans="1:17" ht="47.25">
      <c r="A20" s="11"/>
      <c r="B20" s="12" t="s">
        <v>28</v>
      </c>
      <c r="C20" s="144">
        <f>'Форма 2021-2 П.6'!C28:D28</f>
        <v>51226519</v>
      </c>
      <c r="D20" s="144"/>
      <c r="E20" s="144" t="s">
        <v>29</v>
      </c>
      <c r="F20" s="144"/>
      <c r="G20" s="99" t="s">
        <v>29</v>
      </c>
      <c r="H20" s="99">
        <f>C20</f>
        <v>51226519</v>
      </c>
      <c r="I20" s="144">
        <f>'Форма 2021-2 П.6'!I28:J28</f>
        <v>52865359</v>
      </c>
      <c r="J20" s="144"/>
      <c r="K20" s="144" t="s">
        <v>29</v>
      </c>
      <c r="L20" s="144"/>
      <c r="M20" s="99" t="s">
        <v>29</v>
      </c>
      <c r="N20" s="99">
        <f>I20</f>
        <v>52865359</v>
      </c>
      <c r="Q20">
        <f>K8*1.062</f>
        <v>51266518.596</v>
      </c>
    </row>
    <row r="21" spans="1:14" ht="110.25">
      <c r="A21" s="11"/>
      <c r="B21" s="12" t="s">
        <v>31</v>
      </c>
      <c r="C21" s="144" t="s">
        <v>29</v>
      </c>
      <c r="D21" s="144"/>
      <c r="E21" s="144"/>
      <c r="F21" s="144"/>
      <c r="G21" s="99"/>
      <c r="H21" s="99"/>
      <c r="I21" s="144" t="s">
        <v>29</v>
      </c>
      <c r="J21" s="144"/>
      <c r="K21" s="144"/>
      <c r="L21" s="144"/>
      <c r="M21" s="99"/>
      <c r="N21" s="99"/>
    </row>
    <row r="22" spans="1:14" ht="78.75">
      <c r="A22" s="11"/>
      <c r="B22" s="12" t="s">
        <v>32</v>
      </c>
      <c r="C22" s="144" t="s">
        <v>29</v>
      </c>
      <c r="D22" s="144"/>
      <c r="E22" s="144">
        <f>'Форма 2021-2 П.6'!E28:F28</f>
        <v>17981806</v>
      </c>
      <c r="F22" s="144"/>
      <c r="G22" s="99"/>
      <c r="H22" s="99">
        <f>E22</f>
        <v>17981806</v>
      </c>
      <c r="I22" s="144" t="s">
        <v>29</v>
      </c>
      <c r="J22" s="144"/>
      <c r="K22" s="144">
        <f>'Форма 2021-2 П.6'!K27:L27</f>
        <v>19214413</v>
      </c>
      <c r="L22" s="144"/>
      <c r="M22" s="99"/>
      <c r="N22" s="99">
        <f>K22</f>
        <v>19214413</v>
      </c>
    </row>
    <row r="23" spans="1:14" ht="47.25">
      <c r="A23" s="11"/>
      <c r="B23" s="12" t="s">
        <v>30</v>
      </c>
      <c r="C23" s="144" t="s">
        <v>29</v>
      </c>
      <c r="D23" s="144"/>
      <c r="E23" s="144"/>
      <c r="F23" s="144"/>
      <c r="G23" s="99"/>
      <c r="H23" s="99"/>
      <c r="I23" s="144" t="s">
        <v>29</v>
      </c>
      <c r="J23" s="144"/>
      <c r="K23" s="144"/>
      <c r="L23" s="144"/>
      <c r="M23" s="99"/>
      <c r="N23" s="99"/>
    </row>
    <row r="24" spans="1:14" ht="15.75">
      <c r="A24" s="11"/>
      <c r="B24" s="11" t="s">
        <v>17</v>
      </c>
      <c r="C24" s="143">
        <f>C20</f>
        <v>51226519</v>
      </c>
      <c r="D24" s="143"/>
      <c r="E24" s="144">
        <f>E22</f>
        <v>17981806</v>
      </c>
      <c r="F24" s="144"/>
      <c r="G24" s="99"/>
      <c r="H24" s="99">
        <f>H20+H22</f>
        <v>69208325</v>
      </c>
      <c r="I24" s="143">
        <f>I20</f>
        <v>52865359</v>
      </c>
      <c r="J24" s="143"/>
      <c r="K24" s="143">
        <f>K22</f>
        <v>19214413</v>
      </c>
      <c r="L24" s="143"/>
      <c r="M24" s="102"/>
      <c r="N24" s="102">
        <f>N20+N22</f>
        <v>72079772</v>
      </c>
    </row>
  </sheetData>
  <sheetProtection/>
  <mergeCells count="45">
    <mergeCell ref="K24:L24"/>
    <mergeCell ref="A3:M3"/>
    <mergeCell ref="A1:I1"/>
    <mergeCell ref="J1:M1"/>
    <mergeCell ref="C5:F5"/>
    <mergeCell ref="G5:J5"/>
    <mergeCell ref="A5:A6"/>
    <mergeCell ref="B5:B6"/>
    <mergeCell ref="K5:N5"/>
    <mergeCell ref="N17:N18"/>
    <mergeCell ref="K17:L18"/>
    <mergeCell ref="I17:J18"/>
    <mergeCell ref="K19:L19"/>
    <mergeCell ref="K20:L20"/>
    <mergeCell ref="C24:D24"/>
    <mergeCell ref="E22:F22"/>
    <mergeCell ref="E23:F23"/>
    <mergeCell ref="E24:F24"/>
    <mergeCell ref="C23:D23"/>
    <mergeCell ref="E20:F20"/>
    <mergeCell ref="I20:J20"/>
    <mergeCell ref="I21:J21"/>
    <mergeCell ref="I22:J22"/>
    <mergeCell ref="I23:J23"/>
    <mergeCell ref="I24:J24"/>
    <mergeCell ref="E17:F18"/>
    <mergeCell ref="I16:N16"/>
    <mergeCell ref="K22:L22"/>
    <mergeCell ref="K23:L23"/>
    <mergeCell ref="A14:M14"/>
    <mergeCell ref="M17:M18"/>
    <mergeCell ref="C21:D21"/>
    <mergeCell ref="C22:D22"/>
    <mergeCell ref="E21:F21"/>
    <mergeCell ref="C20:D20"/>
    <mergeCell ref="C19:D19"/>
    <mergeCell ref="K21:L21"/>
    <mergeCell ref="H17:H18"/>
    <mergeCell ref="G17:G18"/>
    <mergeCell ref="I19:J19"/>
    <mergeCell ref="A16:A18"/>
    <mergeCell ref="B16:B18"/>
    <mergeCell ref="C16:H16"/>
    <mergeCell ref="E19:F19"/>
    <mergeCell ref="C17:D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0">
      <selection activeCell="C26" sqref="C26:N28"/>
    </sheetView>
  </sheetViews>
  <sheetFormatPr defaultColWidth="9.140625" defaultRowHeight="15"/>
  <cols>
    <col min="1" max="1" width="15.00390625" style="0" customWidth="1"/>
    <col min="2" max="2" width="27.851562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5.1406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6.57421875" style="0" customWidth="1"/>
    <col min="11" max="11" width="14.8515625" style="0" customWidth="1"/>
    <col min="12" max="12" width="15.28125" style="0" customWidth="1"/>
    <col min="13" max="13" width="15.140625" style="0" customWidth="1"/>
    <col min="14" max="14" width="16.57421875" style="0" customWidth="1"/>
  </cols>
  <sheetData>
    <row r="1" spans="1:13" ht="15.75">
      <c r="A1" s="110" t="s">
        <v>37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6.75" customHeight="1"/>
    <row r="3" spans="1:13" ht="19.5" customHeight="1">
      <c r="A3" s="110" t="s">
        <v>198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ht="15.75">
      <c r="N4" s="32" t="s">
        <v>19</v>
      </c>
    </row>
    <row r="5" spans="1:14" ht="15.75" customHeight="1">
      <c r="A5" s="105" t="s">
        <v>38</v>
      </c>
      <c r="B5" s="105" t="s">
        <v>4</v>
      </c>
      <c r="C5" s="134" t="s">
        <v>194</v>
      </c>
      <c r="D5" s="134"/>
      <c r="E5" s="134"/>
      <c r="F5" s="134"/>
      <c r="G5" s="134" t="s">
        <v>195</v>
      </c>
      <c r="H5" s="134"/>
      <c r="I5" s="134"/>
      <c r="J5" s="134"/>
      <c r="K5" s="134" t="s">
        <v>196</v>
      </c>
      <c r="L5" s="134"/>
      <c r="M5" s="134"/>
      <c r="N5" s="134"/>
    </row>
    <row r="6" spans="1:14" ht="69.75" customHeight="1">
      <c r="A6" s="105"/>
      <c r="B6" s="105"/>
      <c r="C6" s="11" t="s">
        <v>25</v>
      </c>
      <c r="D6" s="11" t="s">
        <v>26</v>
      </c>
      <c r="E6" s="11" t="s">
        <v>27</v>
      </c>
      <c r="F6" s="13" t="s">
        <v>34</v>
      </c>
      <c r="G6" s="11" t="s">
        <v>25</v>
      </c>
      <c r="H6" s="11" t="s">
        <v>26</v>
      </c>
      <c r="I6" s="11" t="s">
        <v>27</v>
      </c>
      <c r="J6" s="11" t="s">
        <v>33</v>
      </c>
      <c r="K6" s="11" t="s">
        <v>25</v>
      </c>
      <c r="L6" s="11" t="s">
        <v>26</v>
      </c>
      <c r="M6" s="11" t="s">
        <v>27</v>
      </c>
      <c r="N6" s="11" t="s">
        <v>36</v>
      </c>
    </row>
    <row r="7" spans="1:14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14" ht="38.25" customHeight="1">
      <c r="A8" s="11">
        <v>2240</v>
      </c>
      <c r="B8" s="12" t="s">
        <v>176</v>
      </c>
      <c r="C8" s="92">
        <f>'Форма 2021-2 П.7'!C8</f>
        <v>64592285.43</v>
      </c>
      <c r="D8" s="92"/>
      <c r="E8" s="92"/>
      <c r="F8" s="92">
        <f>C8</f>
        <v>64592285.43</v>
      </c>
      <c r="G8" s="92">
        <f>'Форма 2021-2 П.7'!G8</f>
        <v>49107900</v>
      </c>
      <c r="H8" s="92"/>
      <c r="I8" s="92"/>
      <c r="J8" s="92">
        <f>G8</f>
        <v>49107900</v>
      </c>
      <c r="K8" s="92">
        <f>'Форма 2021-2 П.7'!K8</f>
        <v>48273558</v>
      </c>
      <c r="L8" s="92"/>
      <c r="M8" s="92"/>
      <c r="N8" s="92">
        <f>K8</f>
        <v>48273558</v>
      </c>
    </row>
    <row r="9" spans="1:14" ht="33.75" customHeight="1">
      <c r="A9" s="11">
        <v>3132</v>
      </c>
      <c r="B9" s="12" t="s">
        <v>175</v>
      </c>
      <c r="C9" s="92"/>
      <c r="D9" s="92">
        <f>'Форма 2021-2 П.7'!D9+'Форма 2021-2 П.7'!D10</f>
        <v>78586772.49000001</v>
      </c>
      <c r="E9" s="92">
        <f>D9</f>
        <v>78586772.49000001</v>
      </c>
      <c r="F9" s="92">
        <f>D9</f>
        <v>78586772.49000001</v>
      </c>
      <c r="G9" s="92"/>
      <c r="H9" s="92">
        <f>'Форма 2021-2 П.7'!H11</f>
        <v>49602612.7</v>
      </c>
      <c r="I9" s="92">
        <f>'Форма 2021-2 П.7'!I11</f>
        <v>49572827.550000004</v>
      </c>
      <c r="J9" s="92">
        <f>H9</f>
        <v>49602612.7</v>
      </c>
      <c r="K9" s="92"/>
      <c r="L9" s="92">
        <f>'Форма 2021-2 П.7'!L11</f>
        <v>16932021</v>
      </c>
      <c r="M9" s="92">
        <f>L9</f>
        <v>16932021</v>
      </c>
      <c r="N9" s="92">
        <f>L9</f>
        <v>16932021</v>
      </c>
    </row>
    <row r="10" spans="1:14" ht="19.5" customHeight="1">
      <c r="A10" s="11"/>
      <c r="B10" s="11" t="s">
        <v>17</v>
      </c>
      <c r="C10" s="92">
        <f>C8</f>
        <v>64592285.43</v>
      </c>
      <c r="D10" s="92">
        <f>D9</f>
        <v>78586772.49000001</v>
      </c>
      <c r="E10" s="92">
        <f>E9</f>
        <v>78586772.49000001</v>
      </c>
      <c r="F10" s="92">
        <f>F8+F9</f>
        <v>143179057.92000002</v>
      </c>
      <c r="G10" s="92">
        <f>G8</f>
        <v>49107900</v>
      </c>
      <c r="H10" s="92">
        <f>H9</f>
        <v>49602612.7</v>
      </c>
      <c r="I10" s="92">
        <f>I9</f>
        <v>49572827.550000004</v>
      </c>
      <c r="J10" s="92">
        <f>J8+J9</f>
        <v>98710512.7</v>
      </c>
      <c r="K10" s="92">
        <f>K8</f>
        <v>48273558</v>
      </c>
      <c r="L10" s="92">
        <f>L9</f>
        <v>16932021</v>
      </c>
      <c r="M10" s="92">
        <f>M9</f>
        <v>16932021</v>
      </c>
      <c r="N10" s="92">
        <f>N8+N9</f>
        <v>65205579</v>
      </c>
    </row>
    <row r="11" ht="6.75" customHeight="1"/>
    <row r="12" spans="1:13" ht="15.75">
      <c r="A12" s="110" t="s">
        <v>199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4" ht="15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32" t="s">
        <v>19</v>
      </c>
    </row>
    <row r="14" spans="1:14" ht="15.75" customHeight="1">
      <c r="A14" s="105" t="s">
        <v>39</v>
      </c>
      <c r="B14" s="105" t="s">
        <v>4</v>
      </c>
      <c r="C14" s="134" t="s">
        <v>194</v>
      </c>
      <c r="D14" s="134"/>
      <c r="E14" s="134"/>
      <c r="F14" s="134"/>
      <c r="G14" s="134" t="s">
        <v>195</v>
      </c>
      <c r="H14" s="134"/>
      <c r="I14" s="134"/>
      <c r="J14" s="134"/>
      <c r="K14" s="134" t="s">
        <v>196</v>
      </c>
      <c r="L14" s="134"/>
      <c r="M14" s="134"/>
      <c r="N14" s="134"/>
    </row>
    <row r="15" spans="1:14" ht="50.25" customHeight="1">
      <c r="A15" s="105"/>
      <c r="B15" s="105"/>
      <c r="C15" s="11" t="s">
        <v>25</v>
      </c>
      <c r="D15" s="11" t="s">
        <v>26</v>
      </c>
      <c r="E15" s="11" t="s">
        <v>27</v>
      </c>
      <c r="F15" s="13" t="s">
        <v>34</v>
      </c>
      <c r="G15" s="11" t="s">
        <v>25</v>
      </c>
      <c r="H15" s="11" t="s">
        <v>26</v>
      </c>
      <c r="I15" s="11" t="s">
        <v>27</v>
      </c>
      <c r="J15" s="11" t="s">
        <v>33</v>
      </c>
      <c r="K15" s="11" t="s">
        <v>25</v>
      </c>
      <c r="L15" s="11" t="s">
        <v>26</v>
      </c>
      <c r="M15" s="11" t="s">
        <v>27</v>
      </c>
      <c r="N15" s="11" t="s">
        <v>36</v>
      </c>
    </row>
    <row r="16" spans="1:14" ht="1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</row>
    <row r="17" spans="1:14" ht="15.75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.75">
      <c r="A18" s="11"/>
      <c r="B18" s="11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 customHeight="1">
      <c r="A20" s="110" t="s">
        <v>200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7"/>
    </row>
    <row r="21" ht="15.75">
      <c r="N21" s="32" t="s">
        <v>19</v>
      </c>
    </row>
    <row r="22" spans="1:14" ht="15.75" customHeight="1">
      <c r="A22" s="105" t="s">
        <v>38</v>
      </c>
      <c r="B22" s="105" t="s">
        <v>4</v>
      </c>
      <c r="C22" s="145" t="s">
        <v>94</v>
      </c>
      <c r="D22" s="145"/>
      <c r="E22" s="145"/>
      <c r="F22" s="145"/>
      <c r="G22" s="145"/>
      <c r="H22" s="145"/>
      <c r="I22" s="140" t="s">
        <v>197</v>
      </c>
      <c r="J22" s="141"/>
      <c r="K22" s="141"/>
      <c r="L22" s="141"/>
      <c r="M22" s="141"/>
      <c r="N22" s="142"/>
    </row>
    <row r="23" spans="1:14" ht="15">
      <c r="A23" s="105"/>
      <c r="B23" s="105"/>
      <c r="C23" s="133" t="s">
        <v>25</v>
      </c>
      <c r="D23" s="133"/>
      <c r="E23" s="133" t="s">
        <v>26</v>
      </c>
      <c r="F23" s="133"/>
      <c r="G23" s="133" t="s">
        <v>27</v>
      </c>
      <c r="H23" s="133" t="s">
        <v>34</v>
      </c>
      <c r="I23" s="133" t="s">
        <v>25</v>
      </c>
      <c r="J23" s="133"/>
      <c r="K23" s="133" t="s">
        <v>26</v>
      </c>
      <c r="L23" s="133"/>
      <c r="M23" s="133" t="s">
        <v>27</v>
      </c>
      <c r="N23" s="133" t="s">
        <v>35</v>
      </c>
    </row>
    <row r="24" spans="1:14" ht="49.5" customHeight="1">
      <c r="A24" s="105"/>
      <c r="B24" s="105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4" ht="15.75">
      <c r="A25" s="11">
        <v>1</v>
      </c>
      <c r="B25" s="11">
        <v>2</v>
      </c>
      <c r="C25" s="132">
        <v>3</v>
      </c>
      <c r="D25" s="132"/>
      <c r="E25" s="132">
        <v>4</v>
      </c>
      <c r="F25" s="132"/>
      <c r="G25" s="15">
        <v>5</v>
      </c>
      <c r="H25" s="15">
        <v>6</v>
      </c>
      <c r="I25" s="132">
        <v>7</v>
      </c>
      <c r="J25" s="132"/>
      <c r="K25" s="132">
        <v>8</v>
      </c>
      <c r="L25" s="132"/>
      <c r="M25" s="15">
        <v>9</v>
      </c>
      <c r="N25" s="15">
        <v>10</v>
      </c>
    </row>
    <row r="26" spans="1:14" ht="35.25" customHeight="1">
      <c r="A26" s="11">
        <v>2240</v>
      </c>
      <c r="B26" s="12" t="s">
        <v>176</v>
      </c>
      <c r="C26" s="144">
        <f>'Форма 2021-2 П.7'!C20:D20</f>
        <v>51226519</v>
      </c>
      <c r="D26" s="144"/>
      <c r="E26" s="144"/>
      <c r="F26" s="144"/>
      <c r="G26" s="99"/>
      <c r="H26" s="99">
        <f>C26</f>
        <v>51226519</v>
      </c>
      <c r="I26" s="144">
        <f>'Форма 2021-2 П.7'!I20:J20</f>
        <v>52865359</v>
      </c>
      <c r="J26" s="144"/>
      <c r="K26" s="144"/>
      <c r="L26" s="144"/>
      <c r="M26" s="99"/>
      <c r="N26" s="99">
        <f>I26</f>
        <v>52865359</v>
      </c>
    </row>
    <row r="27" spans="1:14" ht="31.5" customHeight="1">
      <c r="A27" s="11">
        <v>3132</v>
      </c>
      <c r="B27" s="12" t="s">
        <v>175</v>
      </c>
      <c r="C27" s="144"/>
      <c r="D27" s="144"/>
      <c r="E27" s="144">
        <f>'Форма 2021-2 П.7'!E23:F23</f>
        <v>17981806</v>
      </c>
      <c r="F27" s="144"/>
      <c r="G27" s="99">
        <f>E27</f>
        <v>17981806</v>
      </c>
      <c r="H27" s="99">
        <f>E27</f>
        <v>17981806</v>
      </c>
      <c r="I27" s="144"/>
      <c r="J27" s="144"/>
      <c r="K27" s="144">
        <f>'Форма 2021-2 П.7'!K23:L23</f>
        <v>19214413</v>
      </c>
      <c r="L27" s="144"/>
      <c r="M27" s="99">
        <f>K27</f>
        <v>19214413</v>
      </c>
      <c r="N27" s="99">
        <f>K27</f>
        <v>19214413</v>
      </c>
    </row>
    <row r="28" spans="1:14" ht="21" customHeight="1">
      <c r="A28" s="11"/>
      <c r="B28" s="11" t="s">
        <v>17</v>
      </c>
      <c r="C28" s="143">
        <f>C26</f>
        <v>51226519</v>
      </c>
      <c r="D28" s="143"/>
      <c r="E28" s="143">
        <f>E27</f>
        <v>17981806</v>
      </c>
      <c r="F28" s="143"/>
      <c r="G28" s="102">
        <f>G27</f>
        <v>17981806</v>
      </c>
      <c r="H28" s="102">
        <f>H26+H27</f>
        <v>69208325</v>
      </c>
      <c r="I28" s="143">
        <f>I26</f>
        <v>52865359</v>
      </c>
      <c r="J28" s="143"/>
      <c r="K28" s="143">
        <f>K27</f>
        <v>19214413</v>
      </c>
      <c r="L28" s="143"/>
      <c r="M28" s="102">
        <f>M27</f>
        <v>19214413</v>
      </c>
      <c r="N28" s="102">
        <f>N26+N27</f>
        <v>72079772</v>
      </c>
    </row>
    <row r="30" spans="1:14" ht="15.75" customHeight="1">
      <c r="A30" s="110" t="s">
        <v>201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7"/>
    </row>
    <row r="31" ht="15.75">
      <c r="N31" s="32" t="s">
        <v>19</v>
      </c>
    </row>
    <row r="32" spans="1:14" ht="15.75" customHeight="1">
      <c r="A32" s="105" t="s">
        <v>39</v>
      </c>
      <c r="B32" s="105" t="s">
        <v>4</v>
      </c>
      <c r="C32" s="145" t="s">
        <v>94</v>
      </c>
      <c r="D32" s="145"/>
      <c r="E32" s="145"/>
      <c r="F32" s="145"/>
      <c r="G32" s="145"/>
      <c r="H32" s="145"/>
      <c r="I32" s="140" t="s">
        <v>197</v>
      </c>
      <c r="J32" s="141"/>
      <c r="K32" s="141"/>
      <c r="L32" s="141"/>
      <c r="M32" s="141"/>
      <c r="N32" s="142"/>
    </row>
    <row r="33" spans="1:14" ht="15">
      <c r="A33" s="105"/>
      <c r="B33" s="105"/>
      <c r="C33" s="133" t="s">
        <v>25</v>
      </c>
      <c r="D33" s="133"/>
      <c r="E33" s="133" t="s">
        <v>26</v>
      </c>
      <c r="F33" s="133"/>
      <c r="G33" s="133" t="s">
        <v>27</v>
      </c>
      <c r="H33" s="133" t="s">
        <v>34</v>
      </c>
      <c r="I33" s="133" t="s">
        <v>25</v>
      </c>
      <c r="J33" s="133"/>
      <c r="K33" s="133" t="s">
        <v>26</v>
      </c>
      <c r="L33" s="133"/>
      <c r="M33" s="133" t="s">
        <v>27</v>
      </c>
      <c r="N33" s="133" t="s">
        <v>35</v>
      </c>
    </row>
    <row r="34" spans="1:14" ht="55.5" customHeight="1">
      <c r="A34" s="105"/>
      <c r="B34" s="105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ht="15.75">
      <c r="A35" s="11">
        <v>1</v>
      </c>
      <c r="B35" s="11">
        <v>2</v>
      </c>
      <c r="C35" s="132">
        <v>3</v>
      </c>
      <c r="D35" s="132"/>
      <c r="E35" s="132">
        <v>4</v>
      </c>
      <c r="F35" s="132"/>
      <c r="G35" s="15">
        <v>5</v>
      </c>
      <c r="H35" s="15">
        <v>6</v>
      </c>
      <c r="I35" s="132">
        <v>7</v>
      </c>
      <c r="J35" s="132"/>
      <c r="K35" s="132">
        <v>8</v>
      </c>
      <c r="L35" s="132"/>
      <c r="M35" s="15">
        <v>9</v>
      </c>
      <c r="N35" s="15">
        <v>10</v>
      </c>
    </row>
    <row r="36" spans="1:14" ht="15.75">
      <c r="A36" s="11"/>
      <c r="B36" s="12"/>
      <c r="C36" s="108"/>
      <c r="D36" s="108"/>
      <c r="E36" s="108"/>
      <c r="F36" s="108"/>
      <c r="G36" s="16"/>
      <c r="H36" s="16"/>
      <c r="I36" s="108"/>
      <c r="J36" s="108"/>
      <c r="K36" s="108"/>
      <c r="L36" s="108"/>
      <c r="M36" s="16"/>
      <c r="N36" s="16"/>
    </row>
    <row r="37" spans="1:14" ht="15.75">
      <c r="A37" s="11"/>
      <c r="B37" s="11" t="s">
        <v>17</v>
      </c>
      <c r="C37" s="139"/>
      <c r="D37" s="139"/>
      <c r="E37" s="139"/>
      <c r="F37" s="139"/>
      <c r="G37" s="14"/>
      <c r="H37" s="14"/>
      <c r="I37" s="139"/>
      <c r="J37" s="139"/>
      <c r="K37" s="139"/>
      <c r="L37" s="139"/>
      <c r="M37" s="14"/>
      <c r="N37" s="14"/>
    </row>
  </sheetData>
  <sheetProtection/>
  <mergeCells count="68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2:A24"/>
    <mergeCell ref="B22:B24"/>
    <mergeCell ref="C22:H22"/>
    <mergeCell ref="I22:N22"/>
    <mergeCell ref="C23:D24"/>
    <mergeCell ref="E23:F24"/>
    <mergeCell ref="G23:G24"/>
    <mergeCell ref="N23:N24"/>
    <mergeCell ref="A14:A15"/>
    <mergeCell ref="K14:N14"/>
    <mergeCell ref="A20:M20"/>
    <mergeCell ref="K23:L24"/>
    <mergeCell ref="M23:M24"/>
    <mergeCell ref="H23:H24"/>
    <mergeCell ref="I23:J24"/>
    <mergeCell ref="B14:B15"/>
    <mergeCell ref="C14:F14"/>
    <mergeCell ref="G14:J14"/>
    <mergeCell ref="C26:D26"/>
    <mergeCell ref="E26:F26"/>
    <mergeCell ref="I26:J26"/>
    <mergeCell ref="C25:D25"/>
    <mergeCell ref="E25:F25"/>
    <mergeCell ref="K33:L34"/>
    <mergeCell ref="I25:J25"/>
    <mergeCell ref="K25:L25"/>
    <mergeCell ref="K26:L26"/>
    <mergeCell ref="I28:J28"/>
    <mergeCell ref="C27:D27"/>
    <mergeCell ref="E27:F27"/>
    <mergeCell ref="I27:J27"/>
    <mergeCell ref="K27:L27"/>
    <mergeCell ref="K35:L35"/>
    <mergeCell ref="A30:M30"/>
    <mergeCell ref="A32:A34"/>
    <mergeCell ref="B32:B34"/>
    <mergeCell ref="C32:H32"/>
    <mergeCell ref="I32:N32"/>
    <mergeCell ref="M33:M34"/>
    <mergeCell ref="N33:N34"/>
    <mergeCell ref="C33:D34"/>
    <mergeCell ref="E33:F34"/>
    <mergeCell ref="C28:D28"/>
    <mergeCell ref="E28:F28"/>
    <mergeCell ref="K28:L28"/>
    <mergeCell ref="C35:D35"/>
    <mergeCell ref="E35:F35"/>
    <mergeCell ref="I35:J35"/>
    <mergeCell ref="G33:G34"/>
    <mergeCell ref="H33:H34"/>
    <mergeCell ref="I33:J34"/>
    <mergeCell ref="I36:J36"/>
    <mergeCell ref="K36:L36"/>
    <mergeCell ref="C37:D37"/>
    <mergeCell ref="E37:F37"/>
    <mergeCell ref="I37:J37"/>
    <mergeCell ref="K37:L37"/>
    <mergeCell ref="C36:D36"/>
    <mergeCell ref="E36:F3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29"/>
  <sheetViews>
    <sheetView view="pageBreakPreview" zoomScaleSheetLayoutView="100" zoomScalePageLayoutView="0" workbookViewId="0" topLeftCell="A13">
      <selection activeCell="S23" sqref="P20:S23"/>
    </sheetView>
  </sheetViews>
  <sheetFormatPr defaultColWidth="9.140625" defaultRowHeight="15"/>
  <cols>
    <col min="1" max="1" width="5.28125" style="0" customWidth="1"/>
    <col min="2" max="2" width="29.57421875" style="0" customWidth="1"/>
    <col min="3" max="3" width="14.7109375" style="0" customWidth="1"/>
    <col min="4" max="4" width="14.57421875" style="0" customWidth="1"/>
    <col min="5" max="5" width="16.421875" style="0" customWidth="1"/>
    <col min="6" max="7" width="15.00390625" style="0" customWidth="1"/>
    <col min="8" max="8" width="16.421875" style="0" customWidth="1"/>
    <col min="9" max="9" width="16.00390625" style="0" customWidth="1"/>
    <col min="10" max="10" width="15.8515625" style="0" customWidth="1"/>
    <col min="11" max="11" width="14.8515625" style="0" customWidth="1"/>
    <col min="12" max="12" width="15.421875" style="0" customWidth="1"/>
    <col min="13" max="14" width="15.140625" style="0" customWidth="1"/>
  </cols>
  <sheetData>
    <row r="1" spans="1:13" ht="15.7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10.5" customHeight="1"/>
    <row r="3" spans="1:13" ht="15.75">
      <c r="A3" s="110" t="s">
        <v>202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ht="15.75">
      <c r="N4" s="32" t="s">
        <v>19</v>
      </c>
    </row>
    <row r="5" spans="1:14" ht="15.75" customHeight="1">
      <c r="A5" s="105" t="s">
        <v>41</v>
      </c>
      <c r="B5" s="105" t="s">
        <v>87</v>
      </c>
      <c r="C5" s="134" t="s">
        <v>194</v>
      </c>
      <c r="D5" s="134"/>
      <c r="E5" s="134"/>
      <c r="F5" s="134"/>
      <c r="G5" s="134" t="s">
        <v>195</v>
      </c>
      <c r="H5" s="134"/>
      <c r="I5" s="134"/>
      <c r="J5" s="134"/>
      <c r="K5" s="134" t="s">
        <v>196</v>
      </c>
      <c r="L5" s="134"/>
      <c r="M5" s="134"/>
      <c r="N5" s="134"/>
    </row>
    <row r="6" spans="1:14" ht="69.75" customHeight="1">
      <c r="A6" s="105"/>
      <c r="B6" s="105"/>
      <c r="C6" s="11" t="s">
        <v>25</v>
      </c>
      <c r="D6" s="11" t="s">
        <v>26</v>
      </c>
      <c r="E6" s="11" t="s">
        <v>27</v>
      </c>
      <c r="F6" s="13" t="s">
        <v>34</v>
      </c>
      <c r="G6" s="11" t="s">
        <v>25</v>
      </c>
      <c r="H6" s="11" t="s">
        <v>26</v>
      </c>
      <c r="I6" s="11" t="s">
        <v>27</v>
      </c>
      <c r="J6" s="11" t="s">
        <v>33</v>
      </c>
      <c r="K6" s="11" t="s">
        <v>25</v>
      </c>
      <c r="L6" s="11" t="s">
        <v>26</v>
      </c>
      <c r="M6" s="11" t="s">
        <v>27</v>
      </c>
      <c r="N6" s="11" t="s">
        <v>36</v>
      </c>
    </row>
    <row r="7" spans="1:14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</row>
    <row r="8" spans="1:23" ht="57" customHeight="1">
      <c r="A8" s="11">
        <v>1</v>
      </c>
      <c r="B8" s="40" t="s">
        <v>170</v>
      </c>
      <c r="C8" s="92">
        <f>'Форма 2021-2 П.8'!E10</f>
        <v>64592285.43</v>
      </c>
      <c r="D8" s="92"/>
      <c r="E8" s="92"/>
      <c r="F8" s="92">
        <f>C8</f>
        <v>64592285.43</v>
      </c>
      <c r="G8" s="92">
        <f>'Форма 2021-2 П.8'!H10</f>
        <v>49107900</v>
      </c>
      <c r="H8" s="92"/>
      <c r="I8" s="92"/>
      <c r="J8" s="92">
        <f>G8</f>
        <v>49107900</v>
      </c>
      <c r="K8" s="92">
        <f>'Форма 2021-2 П.8'!K10</f>
        <v>48273558</v>
      </c>
      <c r="L8" s="92"/>
      <c r="M8" s="92"/>
      <c r="N8" s="92">
        <f>K8</f>
        <v>48273558</v>
      </c>
      <c r="Q8" s="36"/>
      <c r="R8" s="36"/>
      <c r="S8" s="36"/>
      <c r="T8" s="36"/>
      <c r="U8" s="36"/>
      <c r="V8" s="36"/>
      <c r="W8" s="36"/>
    </row>
    <row r="9" spans="1:23" ht="54.75" customHeight="1">
      <c r="A9" s="11">
        <v>2</v>
      </c>
      <c r="B9" s="40" t="s">
        <v>171</v>
      </c>
      <c r="C9" s="92"/>
      <c r="D9" s="92">
        <f>'Форма 2021-2 П.8'!F19</f>
        <v>71941863.2</v>
      </c>
      <c r="E9" s="92">
        <f>D9</f>
        <v>71941863.2</v>
      </c>
      <c r="F9" s="92">
        <f>D9</f>
        <v>71941863.2</v>
      </c>
      <c r="G9" s="92"/>
      <c r="H9" s="92">
        <f>'Форма 2021-2 П.8'!I19</f>
        <v>45602612.7</v>
      </c>
      <c r="I9" s="92">
        <f>H9-29785.15</f>
        <v>45572827.550000004</v>
      </c>
      <c r="J9" s="92">
        <f>H9</f>
        <v>45602612.7</v>
      </c>
      <c r="K9" s="92"/>
      <c r="L9" s="92">
        <f>'Форма 2021-2 П.8'!L19</f>
        <v>9287021</v>
      </c>
      <c r="M9" s="92">
        <f>L9</f>
        <v>9287021</v>
      </c>
      <c r="N9" s="92">
        <f>L9</f>
        <v>9287021</v>
      </c>
      <c r="Q9" s="36"/>
      <c r="R9" s="36"/>
      <c r="S9" s="36"/>
      <c r="T9" s="36"/>
      <c r="U9" s="36"/>
      <c r="V9" s="36"/>
      <c r="W9" s="36"/>
    </row>
    <row r="10" spans="1:23" ht="55.5" customHeight="1">
      <c r="A10" s="11">
        <v>3</v>
      </c>
      <c r="B10" s="40" t="s">
        <v>172</v>
      </c>
      <c r="C10" s="92"/>
      <c r="D10" s="92">
        <f>'Форма 2021-2 П.8'!F28</f>
        <v>6644909.289999999</v>
      </c>
      <c r="E10" s="92">
        <f>D10</f>
        <v>6644909.289999999</v>
      </c>
      <c r="F10" s="92">
        <f>D10</f>
        <v>6644909.289999999</v>
      </c>
      <c r="G10" s="92"/>
      <c r="H10" s="92">
        <f>'Форма 2021-2 П.8'!I28</f>
        <v>4000000</v>
      </c>
      <c r="I10" s="92">
        <f>H10</f>
        <v>4000000</v>
      </c>
      <c r="J10" s="92">
        <f>H10</f>
        <v>4000000</v>
      </c>
      <c r="K10" s="92"/>
      <c r="L10" s="92">
        <f>'Форма 2021-2 П.8'!L28</f>
        <v>7645000</v>
      </c>
      <c r="M10" s="92">
        <f>L10</f>
        <v>7645000</v>
      </c>
      <c r="N10" s="92">
        <f>L10</f>
        <v>7645000</v>
      </c>
      <c r="Q10" s="36"/>
      <c r="R10" s="36"/>
      <c r="S10" s="36"/>
      <c r="T10" s="36"/>
      <c r="U10" s="36"/>
      <c r="V10" s="36"/>
      <c r="W10" s="36"/>
    </row>
    <row r="11" spans="1:14" ht="21" customHeight="1">
      <c r="A11" s="11"/>
      <c r="B11" s="11" t="s">
        <v>17</v>
      </c>
      <c r="C11" s="92">
        <f>C8</f>
        <v>64592285.43</v>
      </c>
      <c r="D11" s="92">
        <f>D9+D10</f>
        <v>78586772.49000001</v>
      </c>
      <c r="E11" s="92">
        <f>E9+E10</f>
        <v>78586772.49000001</v>
      </c>
      <c r="F11" s="92">
        <f>F8+F9+F10</f>
        <v>143179057.92</v>
      </c>
      <c r="G11" s="92">
        <f>G8</f>
        <v>49107900</v>
      </c>
      <c r="H11" s="92">
        <f>H9+H10</f>
        <v>49602612.7</v>
      </c>
      <c r="I11" s="92">
        <f>I9+I10</f>
        <v>49572827.550000004</v>
      </c>
      <c r="J11" s="92">
        <f>J8+J9+J10</f>
        <v>98710512.7</v>
      </c>
      <c r="K11" s="92">
        <f>K8</f>
        <v>48273558</v>
      </c>
      <c r="L11" s="92">
        <f>L9+L10</f>
        <v>16932021</v>
      </c>
      <c r="M11" s="92">
        <f>M9+M10</f>
        <v>16932021</v>
      </c>
      <c r="N11" s="92">
        <f>N8+N9+N10</f>
        <v>65205579</v>
      </c>
    </row>
    <row r="13" spans="1:14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.75" customHeight="1">
      <c r="A14" s="110" t="s">
        <v>203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7"/>
    </row>
    <row r="15" ht="15.75">
      <c r="N15" s="32" t="s">
        <v>19</v>
      </c>
    </row>
    <row r="16" spans="1:14" ht="15.75" customHeight="1">
      <c r="A16" s="105" t="s">
        <v>41</v>
      </c>
      <c r="B16" s="105" t="s">
        <v>87</v>
      </c>
      <c r="C16" s="145" t="s">
        <v>94</v>
      </c>
      <c r="D16" s="145"/>
      <c r="E16" s="145"/>
      <c r="F16" s="145"/>
      <c r="G16" s="145"/>
      <c r="H16" s="145"/>
      <c r="I16" s="140" t="s">
        <v>197</v>
      </c>
      <c r="J16" s="141"/>
      <c r="K16" s="141"/>
      <c r="L16" s="141"/>
      <c r="M16" s="141"/>
      <c r="N16" s="142"/>
    </row>
    <row r="17" spans="1:14" ht="15">
      <c r="A17" s="105"/>
      <c r="B17" s="105"/>
      <c r="C17" s="133" t="s">
        <v>25</v>
      </c>
      <c r="D17" s="133"/>
      <c r="E17" s="133" t="s">
        <v>26</v>
      </c>
      <c r="F17" s="133"/>
      <c r="G17" s="133" t="s">
        <v>27</v>
      </c>
      <c r="H17" s="133" t="s">
        <v>34</v>
      </c>
      <c r="I17" s="133" t="s">
        <v>25</v>
      </c>
      <c r="J17" s="133"/>
      <c r="K17" s="133" t="s">
        <v>26</v>
      </c>
      <c r="L17" s="133"/>
      <c r="M17" s="133" t="s">
        <v>27</v>
      </c>
      <c r="N17" s="133" t="s">
        <v>35</v>
      </c>
    </row>
    <row r="18" spans="1:14" ht="55.5" customHeight="1">
      <c r="A18" s="105"/>
      <c r="B18" s="10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15.75">
      <c r="A19" s="11">
        <v>1</v>
      </c>
      <c r="B19" s="11">
        <v>2</v>
      </c>
      <c r="C19" s="132">
        <v>3</v>
      </c>
      <c r="D19" s="132"/>
      <c r="E19" s="132">
        <v>4</v>
      </c>
      <c r="F19" s="132"/>
      <c r="G19" s="15">
        <v>5</v>
      </c>
      <c r="H19" s="15">
        <v>6</v>
      </c>
      <c r="I19" s="132">
        <v>7</v>
      </c>
      <c r="J19" s="132"/>
      <c r="K19" s="132">
        <v>8</v>
      </c>
      <c r="L19" s="132"/>
      <c r="M19" s="15">
        <v>9</v>
      </c>
      <c r="N19" s="15">
        <v>10</v>
      </c>
    </row>
    <row r="20" spans="1:14" ht="63">
      <c r="A20" s="11">
        <v>1</v>
      </c>
      <c r="B20" s="40" t="s">
        <v>170</v>
      </c>
      <c r="C20" s="144">
        <v>51226519</v>
      </c>
      <c r="D20" s="144"/>
      <c r="E20" s="144"/>
      <c r="F20" s="144"/>
      <c r="G20" s="99"/>
      <c r="H20" s="99">
        <f>C20+E20</f>
        <v>51226519</v>
      </c>
      <c r="I20" s="144">
        <v>52865359</v>
      </c>
      <c r="J20" s="144"/>
      <c r="K20" s="144"/>
      <c r="L20" s="144"/>
      <c r="M20" s="99"/>
      <c r="N20" s="99">
        <f>I20+K20</f>
        <v>52865359</v>
      </c>
    </row>
    <row r="21" spans="1:14" ht="63">
      <c r="A21" s="11">
        <v>2</v>
      </c>
      <c r="B21" s="40" t="s">
        <v>171</v>
      </c>
      <c r="C21" s="147"/>
      <c r="D21" s="148"/>
      <c r="E21" s="147">
        <v>9862816</v>
      </c>
      <c r="F21" s="148"/>
      <c r="G21" s="99"/>
      <c r="H21" s="99">
        <f>E21</f>
        <v>9862816</v>
      </c>
      <c r="I21" s="147"/>
      <c r="J21" s="148"/>
      <c r="K21" s="147">
        <v>10665117</v>
      </c>
      <c r="L21" s="148"/>
      <c r="M21" s="99"/>
      <c r="N21" s="99">
        <f>K21</f>
        <v>10665117</v>
      </c>
    </row>
    <row r="22" spans="1:14" ht="54.75" customHeight="1">
      <c r="A22" s="11">
        <v>3</v>
      </c>
      <c r="B22" s="40" t="s">
        <v>172</v>
      </c>
      <c r="C22" s="147"/>
      <c r="D22" s="148"/>
      <c r="E22" s="147">
        <f>L10*1.062</f>
        <v>8118990</v>
      </c>
      <c r="F22" s="148"/>
      <c r="G22" s="99"/>
      <c r="H22" s="99">
        <f>E22</f>
        <v>8118990</v>
      </c>
      <c r="I22" s="147"/>
      <c r="J22" s="148"/>
      <c r="K22" s="147">
        <v>8549296</v>
      </c>
      <c r="L22" s="148"/>
      <c r="M22" s="99"/>
      <c r="N22" s="99">
        <f>K22</f>
        <v>8549296</v>
      </c>
    </row>
    <row r="23" spans="1:14" ht="22.5" customHeight="1">
      <c r="A23" s="11"/>
      <c r="B23" s="11" t="s">
        <v>17</v>
      </c>
      <c r="C23" s="143">
        <f>C20</f>
        <v>51226519</v>
      </c>
      <c r="D23" s="143"/>
      <c r="E23" s="143">
        <f>E21+E22</f>
        <v>17981806</v>
      </c>
      <c r="F23" s="143"/>
      <c r="G23" s="102"/>
      <c r="H23" s="102">
        <f>H20+H21+H22</f>
        <v>69208325</v>
      </c>
      <c r="I23" s="143">
        <f>I20</f>
        <v>52865359</v>
      </c>
      <c r="J23" s="143"/>
      <c r="K23" s="143">
        <f>K21+K22</f>
        <v>19214413</v>
      </c>
      <c r="L23" s="143"/>
      <c r="M23" s="102"/>
      <c r="N23" s="102">
        <f>N20</f>
        <v>52865359</v>
      </c>
    </row>
    <row r="29" spans="11:12" ht="15.75">
      <c r="K29" s="146"/>
      <c r="L29" s="146"/>
    </row>
  </sheetData>
  <sheetProtection/>
  <mergeCells count="42">
    <mergeCell ref="K29:L29"/>
    <mergeCell ref="C21:D21"/>
    <mergeCell ref="C22:D22"/>
    <mergeCell ref="E21:F21"/>
    <mergeCell ref="E22:F22"/>
    <mergeCell ref="I21:J21"/>
    <mergeCell ref="I22:J22"/>
    <mergeCell ref="K21:L21"/>
    <mergeCell ref="K22:L22"/>
    <mergeCell ref="C23:D23"/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M17:M18"/>
    <mergeCell ref="N17:N18"/>
    <mergeCell ref="C19:D19"/>
    <mergeCell ref="E19:F19"/>
    <mergeCell ref="I19:J19"/>
    <mergeCell ref="K19:L19"/>
    <mergeCell ref="E23:F23"/>
    <mergeCell ref="I23:J23"/>
    <mergeCell ref="K23:L23"/>
    <mergeCell ref="C20:D20"/>
    <mergeCell ref="E20:F20"/>
    <mergeCell ref="I20:J20"/>
    <mergeCell ref="K20:L2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82"/>
  <sheetViews>
    <sheetView tabSelected="1" view="pageBreakPreview" zoomScaleSheetLayoutView="100" zoomScalePageLayoutView="0" workbookViewId="0" topLeftCell="A20">
      <selection activeCell="K78" sqref="K78:L78"/>
    </sheetView>
  </sheetViews>
  <sheetFormatPr defaultColWidth="9.140625" defaultRowHeight="15"/>
  <cols>
    <col min="1" max="1" width="5.28125" style="0" customWidth="1"/>
    <col min="2" max="2" width="30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5.8515625" style="0" customWidth="1"/>
    <col min="12" max="12" width="15.421875" style="0" customWidth="1"/>
    <col min="13" max="13" width="15.28125" style="0" customWidth="1"/>
    <col min="15" max="15" width="9.57421875" style="0" bestFit="1" customWidth="1"/>
    <col min="16" max="16" width="10.57421875" style="0" bestFit="1" customWidth="1"/>
  </cols>
  <sheetData>
    <row r="1" spans="1:12" ht="15.75">
      <c r="A1" s="110" t="s">
        <v>99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0.5" customHeight="1"/>
    <row r="3" spans="1:12" ht="15.75">
      <c r="A3" s="110" t="s">
        <v>204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15.75">
      <c r="M4" s="32" t="s">
        <v>19</v>
      </c>
    </row>
    <row r="5" spans="1:13" ht="19.5" customHeight="1">
      <c r="A5" s="105" t="s">
        <v>41</v>
      </c>
      <c r="B5" s="105" t="s">
        <v>42</v>
      </c>
      <c r="C5" s="151" t="s">
        <v>43</v>
      </c>
      <c r="D5" s="151" t="s">
        <v>44</v>
      </c>
      <c r="E5" s="134" t="s">
        <v>194</v>
      </c>
      <c r="F5" s="134"/>
      <c r="G5" s="134"/>
      <c r="H5" s="134" t="s">
        <v>195</v>
      </c>
      <c r="I5" s="134"/>
      <c r="J5" s="134"/>
      <c r="K5" s="134" t="s">
        <v>196</v>
      </c>
      <c r="L5" s="134"/>
      <c r="M5" s="134"/>
    </row>
    <row r="6" spans="1:13" ht="40.5" customHeight="1">
      <c r="A6" s="105"/>
      <c r="B6" s="105"/>
      <c r="C6" s="152"/>
      <c r="D6" s="152"/>
      <c r="E6" s="11" t="s">
        <v>25</v>
      </c>
      <c r="F6" s="11" t="s">
        <v>26</v>
      </c>
      <c r="G6" s="84" t="s">
        <v>189</v>
      </c>
      <c r="H6" s="11" t="s">
        <v>25</v>
      </c>
      <c r="I6" s="11" t="s">
        <v>26</v>
      </c>
      <c r="J6" s="61" t="s">
        <v>187</v>
      </c>
      <c r="K6" s="11" t="s">
        <v>25</v>
      </c>
      <c r="L6" s="11" t="s">
        <v>26</v>
      </c>
      <c r="M6" s="61" t="s">
        <v>188</v>
      </c>
    </row>
    <row r="7" spans="1:13" ht="15.75">
      <c r="A7" s="11">
        <v>1</v>
      </c>
      <c r="B7" s="13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ht="19.5" customHeight="1">
      <c r="A8" s="11"/>
      <c r="B8" s="166" t="s">
        <v>135</v>
      </c>
      <c r="C8" s="166"/>
      <c r="D8" s="166"/>
      <c r="E8" s="166"/>
      <c r="F8" s="166"/>
      <c r="G8" s="166"/>
      <c r="H8" s="11"/>
      <c r="I8" s="11"/>
      <c r="J8" s="11"/>
      <c r="K8" s="11"/>
      <c r="L8" s="11"/>
      <c r="M8" s="11"/>
    </row>
    <row r="9" spans="1:13" ht="18.75" customHeight="1">
      <c r="A9" s="11"/>
      <c r="B9" s="41" t="s">
        <v>45</v>
      </c>
      <c r="C9" s="12"/>
      <c r="D9" s="12"/>
      <c r="E9" s="11"/>
      <c r="F9" s="11"/>
      <c r="G9" s="11"/>
      <c r="H9" s="11"/>
      <c r="I9" s="11"/>
      <c r="J9" s="11"/>
      <c r="K9" s="11"/>
      <c r="L9" s="11"/>
      <c r="M9" s="11"/>
    </row>
    <row r="10" spans="1:13" ht="56.25" customHeight="1">
      <c r="A10" s="11"/>
      <c r="B10" s="33" t="s">
        <v>139</v>
      </c>
      <c r="C10" s="34" t="s">
        <v>140</v>
      </c>
      <c r="D10" s="37" t="s">
        <v>141</v>
      </c>
      <c r="E10" s="91">
        <f>44061138.27+19085909.45+324465.7+1120772.01</f>
        <v>64592285.43</v>
      </c>
      <c r="F10" s="92"/>
      <c r="G10" s="92">
        <f>E10</f>
        <v>64592285.43</v>
      </c>
      <c r="H10" s="93">
        <f>75500000-2643100-2300000-21449000</f>
        <v>49107900</v>
      </c>
      <c r="I10" s="92"/>
      <c r="J10" s="92">
        <f>H10</f>
        <v>49107900</v>
      </c>
      <c r="K10" s="92">
        <f>22724900+23248658+2300000</f>
        <v>48273558</v>
      </c>
      <c r="L10" s="92"/>
      <c r="M10" s="92">
        <f>K10</f>
        <v>48273558</v>
      </c>
    </row>
    <row r="11" spans="1:13" ht="18" customHeight="1">
      <c r="A11" s="11"/>
      <c r="B11" s="38" t="s">
        <v>46</v>
      </c>
      <c r="C11" s="34"/>
      <c r="D11" s="34"/>
      <c r="E11" s="11"/>
      <c r="F11" s="11"/>
      <c r="G11" s="11"/>
      <c r="H11" s="37" t="s">
        <v>149</v>
      </c>
      <c r="I11" s="11"/>
      <c r="J11" s="11"/>
      <c r="K11" s="11"/>
      <c r="L11" s="11"/>
      <c r="M11" s="11"/>
    </row>
    <row r="12" spans="1:17" ht="62.25" customHeight="1">
      <c r="A12" s="11"/>
      <c r="B12" s="33" t="s">
        <v>142</v>
      </c>
      <c r="C12" s="34" t="s">
        <v>143</v>
      </c>
      <c r="D12" s="39" t="s">
        <v>144</v>
      </c>
      <c r="E12" s="51">
        <f>65.3158+47.2557+12.98</f>
        <v>125.55149999999999</v>
      </c>
      <c r="F12" s="11"/>
      <c r="G12" s="45">
        <f>E12</f>
        <v>125.55149999999999</v>
      </c>
      <c r="H12" s="42">
        <f>24.576+49.864+7.648</f>
        <v>82.088</v>
      </c>
      <c r="I12" s="11"/>
      <c r="J12" s="46">
        <f>H12</f>
        <v>82.088</v>
      </c>
      <c r="K12" s="87">
        <f>27.253+53.57308+13</f>
        <v>93.82607999999999</v>
      </c>
      <c r="L12" s="45"/>
      <c r="M12" s="45">
        <f>K12</f>
        <v>93.82607999999999</v>
      </c>
      <c r="P12" s="86"/>
      <c r="Q12" s="86"/>
    </row>
    <row r="13" spans="1:13" ht="19.5" customHeight="1">
      <c r="A13" s="11"/>
      <c r="B13" s="38" t="s">
        <v>47</v>
      </c>
      <c r="C13" s="34"/>
      <c r="D13" s="34"/>
      <c r="E13" s="11"/>
      <c r="F13" s="11"/>
      <c r="G13" s="11"/>
      <c r="H13" s="37" t="s">
        <v>149</v>
      </c>
      <c r="I13" s="11"/>
      <c r="J13" s="11"/>
      <c r="K13" s="11"/>
      <c r="L13" s="11"/>
      <c r="M13" s="11"/>
    </row>
    <row r="14" spans="1:13" ht="36.75" customHeight="1">
      <c r="A14" s="11"/>
      <c r="B14" s="40" t="s">
        <v>145</v>
      </c>
      <c r="C14" s="34" t="s">
        <v>140</v>
      </c>
      <c r="D14" s="34" t="s">
        <v>146</v>
      </c>
      <c r="E14" s="43">
        <f>E10/E12/1000</f>
        <v>514.4684486445801</v>
      </c>
      <c r="F14" s="11"/>
      <c r="G14" s="45">
        <f>E14</f>
        <v>514.4684486445801</v>
      </c>
      <c r="H14" s="43">
        <f>H10/H12/1000</f>
        <v>598.2348211675276</v>
      </c>
      <c r="I14" s="11"/>
      <c r="J14" s="45">
        <f>H14</f>
        <v>598.2348211675276</v>
      </c>
      <c r="K14" s="43">
        <f>K10/K12/1000</f>
        <v>514.5004246154161</v>
      </c>
      <c r="L14" s="11"/>
      <c r="M14" s="45">
        <f>K14</f>
        <v>514.5004246154161</v>
      </c>
    </row>
    <row r="15" spans="1:13" ht="18" customHeight="1">
      <c r="A15" s="11"/>
      <c r="B15" s="38" t="s">
        <v>48</v>
      </c>
      <c r="C15" s="34"/>
      <c r="D15" s="34"/>
      <c r="E15" s="11"/>
      <c r="F15" s="11"/>
      <c r="G15" s="11"/>
      <c r="H15" s="37" t="s">
        <v>149</v>
      </c>
      <c r="I15" s="11"/>
      <c r="J15" s="11"/>
      <c r="K15" s="11"/>
      <c r="L15" s="11"/>
      <c r="M15" s="11"/>
    </row>
    <row r="16" spans="1:13" ht="82.5" customHeight="1">
      <c r="A16" s="11"/>
      <c r="B16" s="40" t="s">
        <v>147</v>
      </c>
      <c r="C16" s="34" t="s">
        <v>148</v>
      </c>
      <c r="D16" s="34" t="s">
        <v>146</v>
      </c>
      <c r="E16" s="48">
        <f>E12/138.96492*100</f>
        <v>90.34762154362409</v>
      </c>
      <c r="F16" s="48"/>
      <c r="G16" s="48">
        <f>E16</f>
        <v>90.34762154362409</v>
      </c>
      <c r="H16" s="44">
        <f>H12/(65.3158+47.2557+12.98)*100</f>
        <v>65.38193490320705</v>
      </c>
      <c r="I16" s="11"/>
      <c r="J16" s="45">
        <f>H16</f>
        <v>65.38193490320705</v>
      </c>
      <c r="K16" s="83">
        <f>K12/82.088*100</f>
        <v>114.29938602475391</v>
      </c>
      <c r="L16" s="11"/>
      <c r="M16" s="48">
        <f>K16</f>
        <v>114.29938602475391</v>
      </c>
    </row>
    <row r="17" spans="1:13" ht="21.75" customHeight="1">
      <c r="A17" s="11"/>
      <c r="B17" s="167" t="s">
        <v>136</v>
      </c>
      <c r="C17" s="167"/>
      <c r="D17" s="167"/>
      <c r="E17" s="167"/>
      <c r="F17" s="167"/>
      <c r="G17" s="167"/>
      <c r="H17" s="11"/>
      <c r="I17" s="11"/>
      <c r="J17" s="11"/>
      <c r="K17" s="11"/>
      <c r="L17" s="11"/>
      <c r="M17" s="11"/>
    </row>
    <row r="18" spans="1:13" ht="21" customHeight="1">
      <c r="A18" s="11"/>
      <c r="B18" s="41" t="s">
        <v>45</v>
      </c>
      <c r="C18" s="50"/>
      <c r="D18" s="50"/>
      <c r="E18" s="50"/>
      <c r="F18" s="50"/>
      <c r="G18" s="50"/>
      <c r="H18" s="11"/>
      <c r="I18" s="17"/>
      <c r="J18" s="11"/>
      <c r="K18" s="11"/>
      <c r="L18" s="11"/>
      <c r="M18" s="11"/>
    </row>
    <row r="19" spans="1:13" ht="83.25" customHeight="1">
      <c r="A19" s="11"/>
      <c r="B19" s="33" t="s">
        <v>150</v>
      </c>
      <c r="C19" s="34" t="s">
        <v>140</v>
      </c>
      <c r="D19" s="37" t="s">
        <v>141</v>
      </c>
      <c r="E19" s="11"/>
      <c r="F19" s="91">
        <f>71912078.05+29785.15</f>
        <v>71941863.2</v>
      </c>
      <c r="G19" s="92">
        <f>F19</f>
        <v>71941863.2</v>
      </c>
      <c r="H19" s="92"/>
      <c r="I19" s="93">
        <f>39583234+6000000+19378.7</f>
        <v>45602612.7</v>
      </c>
      <c r="J19" s="92">
        <f>I19</f>
        <v>45602612.7</v>
      </c>
      <c r="K19" s="92"/>
      <c r="L19" s="92">
        <v>9287021</v>
      </c>
      <c r="M19" s="92">
        <f>L19</f>
        <v>9287021</v>
      </c>
    </row>
    <row r="20" spans="1:13" ht="18" customHeight="1">
      <c r="A20" s="11"/>
      <c r="B20" s="38" t="s">
        <v>46</v>
      </c>
      <c r="C20" s="34"/>
      <c r="D20" s="33"/>
      <c r="E20" s="11"/>
      <c r="F20" s="11"/>
      <c r="G20" s="11"/>
      <c r="H20" s="11"/>
      <c r="I20" s="37"/>
      <c r="J20" s="11"/>
      <c r="K20" s="11"/>
      <c r="L20" s="11"/>
      <c r="M20" s="11"/>
    </row>
    <row r="21" spans="1:13" ht="60">
      <c r="A21" s="11"/>
      <c r="B21" s="33" t="s">
        <v>151</v>
      </c>
      <c r="C21" s="34" t="s">
        <v>152</v>
      </c>
      <c r="D21" s="39" t="s">
        <v>144</v>
      </c>
      <c r="E21" s="51"/>
      <c r="F21" s="48">
        <f>46.8166</f>
        <v>46.8166</v>
      </c>
      <c r="G21" s="48">
        <f>F21</f>
        <v>46.8166</v>
      </c>
      <c r="H21" s="48"/>
      <c r="I21" s="82">
        <f>18.334+(0.06+0.116+0.744+0.2707+0.624)</f>
        <v>20.148699999999998</v>
      </c>
      <c r="J21" s="48">
        <f>I21</f>
        <v>20.148699999999998</v>
      </c>
      <c r="K21" s="11"/>
      <c r="L21" s="87">
        <v>5</v>
      </c>
      <c r="M21" s="48">
        <f>L21</f>
        <v>5</v>
      </c>
    </row>
    <row r="22" spans="1:13" ht="18.75" customHeight="1">
      <c r="A22" s="11"/>
      <c r="B22" s="38" t="s">
        <v>47</v>
      </c>
      <c r="C22" s="33"/>
      <c r="D22" s="33"/>
      <c r="E22" s="11"/>
      <c r="F22" s="11"/>
      <c r="G22" s="11"/>
      <c r="H22" s="11"/>
      <c r="I22" s="37"/>
      <c r="J22" s="11"/>
      <c r="K22" s="11"/>
      <c r="L22" s="11"/>
      <c r="M22" s="11"/>
    </row>
    <row r="23" spans="1:13" ht="33" customHeight="1">
      <c r="A23" s="11"/>
      <c r="B23" s="33" t="s">
        <v>153</v>
      </c>
      <c r="C23" s="34" t="s">
        <v>140</v>
      </c>
      <c r="D23" s="34" t="s">
        <v>146</v>
      </c>
      <c r="E23" s="11"/>
      <c r="F23" s="44">
        <f>F19/F21/1000</f>
        <v>1536.6742394791593</v>
      </c>
      <c r="G23" s="48">
        <f>F23</f>
        <v>1536.6742394791593</v>
      </c>
      <c r="H23" s="11"/>
      <c r="I23" s="44">
        <f>I19/I21/1000</f>
        <v>2263.3029773633043</v>
      </c>
      <c r="J23" s="48">
        <f>I23</f>
        <v>2263.3029773633043</v>
      </c>
      <c r="K23" s="11"/>
      <c r="L23" s="70">
        <f>L19/L21/1000</f>
        <v>1857.4042</v>
      </c>
      <c r="M23" s="48">
        <f>L23</f>
        <v>1857.4042</v>
      </c>
    </row>
    <row r="24" spans="1:13" ht="18" customHeight="1">
      <c r="A24" s="11"/>
      <c r="B24" s="38" t="s">
        <v>48</v>
      </c>
      <c r="C24" s="33"/>
      <c r="D24" s="33"/>
      <c r="E24" s="11"/>
      <c r="F24" s="11"/>
      <c r="G24" s="11"/>
      <c r="H24" s="11"/>
      <c r="I24" s="37"/>
      <c r="J24" s="11"/>
      <c r="K24" s="11"/>
      <c r="L24" s="11"/>
      <c r="M24" s="11"/>
    </row>
    <row r="25" spans="1:13" ht="81.75" customHeight="1">
      <c r="A25" s="11"/>
      <c r="B25" s="33" t="s">
        <v>154</v>
      </c>
      <c r="C25" s="34" t="s">
        <v>148</v>
      </c>
      <c r="D25" s="34" t="s">
        <v>146</v>
      </c>
      <c r="E25" s="11"/>
      <c r="F25" s="48">
        <f>F21/102.99*100</f>
        <v>45.45742305078163</v>
      </c>
      <c r="G25" s="48">
        <f>F25</f>
        <v>45.45742305078163</v>
      </c>
      <c r="H25" s="11"/>
      <c r="I25" s="47">
        <f>I21/51.721*100</f>
        <v>38.95651669534618</v>
      </c>
      <c r="J25" s="49">
        <f>I25</f>
        <v>38.95651669534618</v>
      </c>
      <c r="K25" s="11"/>
      <c r="L25" s="70">
        <f>L21/I21*100</f>
        <v>24.81549678143007</v>
      </c>
      <c r="M25" s="70">
        <f>L25</f>
        <v>24.81549678143007</v>
      </c>
    </row>
    <row r="26" spans="1:13" ht="18.75" customHeight="1">
      <c r="A26" s="11"/>
      <c r="B26" s="168" t="s">
        <v>137</v>
      </c>
      <c r="C26" s="168"/>
      <c r="D26" s="168"/>
      <c r="E26" s="168"/>
      <c r="F26" s="168"/>
      <c r="G26" s="168"/>
      <c r="H26" s="11"/>
      <c r="I26" s="11"/>
      <c r="J26" s="11"/>
      <c r="K26" s="11"/>
      <c r="L26" s="11"/>
      <c r="M26" s="11"/>
    </row>
    <row r="27" spans="1:13" ht="18" customHeight="1">
      <c r="A27" s="11"/>
      <c r="B27" s="38" t="s">
        <v>45</v>
      </c>
      <c r="C27" s="34"/>
      <c r="D27" s="34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49.5" customHeight="1">
      <c r="A28" s="11"/>
      <c r="B28" s="33" t="s">
        <v>155</v>
      </c>
      <c r="C28" s="34" t="s">
        <v>140</v>
      </c>
      <c r="D28" s="37" t="s">
        <v>141</v>
      </c>
      <c r="E28" s="11"/>
      <c r="F28" s="91">
        <f>SUM(F29:F33)</f>
        <v>6644909.289999999</v>
      </c>
      <c r="G28" s="91">
        <f>F28</f>
        <v>6644909.289999999</v>
      </c>
      <c r="H28" s="91"/>
      <c r="I28" s="91">
        <f>SUM(I29:I33)</f>
        <v>4000000</v>
      </c>
      <c r="J28" s="91">
        <f>I28</f>
        <v>4000000</v>
      </c>
      <c r="K28" s="91"/>
      <c r="L28" s="91">
        <f>SUM(L29:L33)</f>
        <v>7645000</v>
      </c>
      <c r="M28" s="91">
        <f>L28</f>
        <v>7645000</v>
      </c>
    </row>
    <row r="29" spans="1:13" ht="50.25" customHeight="1">
      <c r="A29" s="11"/>
      <c r="B29" s="33" t="s">
        <v>156</v>
      </c>
      <c r="C29" s="34" t="s">
        <v>157</v>
      </c>
      <c r="D29" s="165" t="s">
        <v>158</v>
      </c>
      <c r="E29" s="11"/>
      <c r="F29" s="94">
        <v>1685503.63</v>
      </c>
      <c r="G29" s="91">
        <f>F29</f>
        <v>1685503.63</v>
      </c>
      <c r="H29" s="91"/>
      <c r="I29" s="91">
        <f>635590</f>
        <v>635590</v>
      </c>
      <c r="J29" s="91">
        <f>I29</f>
        <v>635590</v>
      </c>
      <c r="K29" s="91"/>
      <c r="L29" s="91"/>
      <c r="M29" s="91"/>
    </row>
    <row r="30" spans="1:13" ht="129.75" customHeight="1">
      <c r="A30" s="11"/>
      <c r="B30" s="33" t="s">
        <v>174</v>
      </c>
      <c r="C30" s="34" t="s">
        <v>157</v>
      </c>
      <c r="D30" s="165"/>
      <c r="E30" s="11"/>
      <c r="F30" s="94">
        <v>3508883.76</v>
      </c>
      <c r="G30" s="91">
        <f>F30</f>
        <v>3508883.76</v>
      </c>
      <c r="H30" s="91"/>
      <c r="I30" s="91"/>
      <c r="J30" s="91"/>
      <c r="K30" s="91"/>
      <c r="L30" s="91">
        <f>(1000000+2500000)</f>
        <v>3500000</v>
      </c>
      <c r="M30" s="91">
        <f>L30</f>
        <v>3500000</v>
      </c>
    </row>
    <row r="31" spans="1:13" ht="84" customHeight="1">
      <c r="A31" s="11"/>
      <c r="B31" s="33" t="s">
        <v>223</v>
      </c>
      <c r="C31" s="34"/>
      <c r="D31" s="34"/>
      <c r="E31" s="11"/>
      <c r="F31" s="94"/>
      <c r="G31" s="91"/>
      <c r="H31" s="91"/>
      <c r="I31" s="91">
        <f>1993620+973090</f>
        <v>2966710</v>
      </c>
      <c r="J31" s="91">
        <f>I31</f>
        <v>2966710</v>
      </c>
      <c r="K31" s="91"/>
      <c r="L31" s="91">
        <f>755000+3200000</f>
        <v>3955000</v>
      </c>
      <c r="M31" s="91">
        <f>L31</f>
        <v>3955000</v>
      </c>
    </row>
    <row r="32" spans="1:13" ht="66.75" customHeight="1">
      <c r="A32" s="11"/>
      <c r="B32" s="33" t="s">
        <v>159</v>
      </c>
      <c r="C32" s="34" t="s">
        <v>157</v>
      </c>
      <c r="D32" s="165" t="s">
        <v>158</v>
      </c>
      <c r="E32" s="11"/>
      <c r="F32" s="94">
        <v>608493.48</v>
      </c>
      <c r="G32" s="91">
        <f>F32</f>
        <v>608493.48</v>
      </c>
      <c r="H32" s="91"/>
      <c r="I32" s="91">
        <f>32890+56280+4060+45000</f>
        <v>138230</v>
      </c>
      <c r="J32" s="91">
        <f>I32</f>
        <v>138230</v>
      </c>
      <c r="K32" s="91"/>
      <c r="L32" s="91">
        <f>20000+45000+45000+30000+50000</f>
        <v>190000</v>
      </c>
      <c r="M32" s="91">
        <f>L32</f>
        <v>190000</v>
      </c>
    </row>
    <row r="33" spans="1:13" ht="49.5" customHeight="1">
      <c r="A33" s="11"/>
      <c r="B33" s="33" t="s">
        <v>160</v>
      </c>
      <c r="C33" s="34" t="s">
        <v>157</v>
      </c>
      <c r="D33" s="165"/>
      <c r="E33" s="11"/>
      <c r="F33" s="94">
        <v>842028.42</v>
      </c>
      <c r="G33" s="91">
        <f>F33</f>
        <v>842028.42</v>
      </c>
      <c r="H33" s="91"/>
      <c r="I33" s="91">
        <f>277000-17530</f>
        <v>259470</v>
      </c>
      <c r="J33" s="91">
        <f>I33</f>
        <v>259470</v>
      </c>
      <c r="K33" s="91"/>
      <c r="L33" s="91"/>
      <c r="M33" s="91"/>
    </row>
    <row r="34" spans="1:13" ht="18" customHeight="1">
      <c r="A34" s="11"/>
      <c r="B34" s="38" t="s">
        <v>46</v>
      </c>
      <c r="C34" s="34"/>
      <c r="D34" s="34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98.25" customHeight="1">
      <c r="A35" s="11"/>
      <c r="B35" s="33" t="s">
        <v>161</v>
      </c>
      <c r="C35" s="34" t="s">
        <v>157</v>
      </c>
      <c r="D35" s="34" t="s">
        <v>158</v>
      </c>
      <c r="E35" s="11"/>
      <c r="F35" s="11">
        <f>F36+F37+F38+F40</f>
        <v>26</v>
      </c>
      <c r="G35" s="11">
        <f>F35</f>
        <v>26</v>
      </c>
      <c r="H35" s="11"/>
      <c r="I35" s="11">
        <f>I36+I37+I38+I40</f>
        <v>8</v>
      </c>
      <c r="J35" s="11">
        <f>I35</f>
        <v>8</v>
      </c>
      <c r="K35" s="11"/>
      <c r="L35" s="11">
        <f>SUM(L36:L40)</f>
        <v>9</v>
      </c>
      <c r="M35" s="11">
        <f>L35</f>
        <v>9</v>
      </c>
    </row>
    <row r="36" spans="1:13" ht="66" customHeight="1">
      <c r="A36" s="11"/>
      <c r="B36" s="33" t="s">
        <v>162</v>
      </c>
      <c r="C36" s="34" t="s">
        <v>157</v>
      </c>
      <c r="D36" s="165" t="s">
        <v>158</v>
      </c>
      <c r="E36" s="11"/>
      <c r="F36" s="85">
        <v>3</v>
      </c>
      <c r="G36" s="11">
        <f>F36</f>
        <v>3</v>
      </c>
      <c r="H36" s="11"/>
      <c r="I36" s="11">
        <v>1</v>
      </c>
      <c r="J36" s="11">
        <f>I36</f>
        <v>1</v>
      </c>
      <c r="K36" s="11"/>
      <c r="L36" s="11"/>
      <c r="M36" s="11"/>
    </row>
    <row r="37" spans="1:13" ht="81" customHeight="1">
      <c r="A37" s="11"/>
      <c r="B37" s="33" t="s">
        <v>213</v>
      </c>
      <c r="C37" s="34" t="s">
        <v>157</v>
      </c>
      <c r="D37" s="165"/>
      <c r="E37" s="11"/>
      <c r="F37" s="85">
        <v>8</v>
      </c>
      <c r="G37" s="11">
        <f>F37</f>
        <v>8</v>
      </c>
      <c r="H37" s="11"/>
      <c r="I37" s="11">
        <v>2</v>
      </c>
      <c r="J37" s="11">
        <f>I37</f>
        <v>2</v>
      </c>
      <c r="K37" s="11"/>
      <c r="L37" s="11">
        <v>2</v>
      </c>
      <c r="M37" s="11">
        <f>L37</f>
        <v>2</v>
      </c>
    </row>
    <row r="38" spans="1:13" ht="55.5" customHeight="1">
      <c r="A38" s="11"/>
      <c r="B38" s="33" t="s">
        <v>163</v>
      </c>
      <c r="C38" s="34" t="s">
        <v>157</v>
      </c>
      <c r="D38" s="165" t="s">
        <v>158</v>
      </c>
      <c r="E38" s="11"/>
      <c r="F38" s="85">
        <v>11</v>
      </c>
      <c r="G38" s="11">
        <f>F38</f>
        <v>11</v>
      </c>
      <c r="H38" s="11"/>
      <c r="I38" s="11">
        <v>4</v>
      </c>
      <c r="J38" s="11">
        <f>I38</f>
        <v>4</v>
      </c>
      <c r="K38" s="11"/>
      <c r="L38" s="11">
        <v>5</v>
      </c>
      <c r="M38" s="11">
        <f>L38</f>
        <v>5</v>
      </c>
    </row>
    <row r="39" spans="1:13" ht="126" customHeight="1">
      <c r="A39" s="11"/>
      <c r="B39" s="33" t="s">
        <v>224</v>
      </c>
      <c r="C39" s="34"/>
      <c r="D39" s="165"/>
      <c r="E39" s="11"/>
      <c r="F39" s="85"/>
      <c r="G39" s="11"/>
      <c r="H39" s="11"/>
      <c r="I39" s="11"/>
      <c r="J39" s="11"/>
      <c r="K39" s="11"/>
      <c r="L39" s="11">
        <v>2</v>
      </c>
      <c r="M39" s="11">
        <f>L39</f>
        <v>2</v>
      </c>
    </row>
    <row r="40" spans="1:13" ht="81.75" customHeight="1">
      <c r="A40" s="11"/>
      <c r="B40" s="33" t="s">
        <v>164</v>
      </c>
      <c r="C40" s="34" t="s">
        <v>157</v>
      </c>
      <c r="D40" s="165"/>
      <c r="E40" s="11"/>
      <c r="F40" s="85">
        <v>4</v>
      </c>
      <c r="G40" s="11">
        <f>F40</f>
        <v>4</v>
      </c>
      <c r="H40" s="11"/>
      <c r="I40" s="11">
        <v>1</v>
      </c>
      <c r="J40" s="11">
        <f>I40</f>
        <v>1</v>
      </c>
      <c r="K40" s="11"/>
      <c r="L40" s="11"/>
      <c r="M40" s="11"/>
    </row>
    <row r="41" spans="1:13" ht="18" customHeight="1">
      <c r="A41" s="11"/>
      <c r="B41" s="38" t="s">
        <v>47</v>
      </c>
      <c r="C41" s="34"/>
      <c r="D41" s="34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67.5" customHeight="1">
      <c r="A42" s="11"/>
      <c r="B42" s="33" t="s">
        <v>165</v>
      </c>
      <c r="C42" s="34" t="s">
        <v>140</v>
      </c>
      <c r="D42" s="34" t="s">
        <v>146</v>
      </c>
      <c r="E42" s="11"/>
      <c r="F42" s="45">
        <f>F29/F36</f>
        <v>561834.5433333333</v>
      </c>
      <c r="G42" s="45">
        <f>F42</f>
        <v>561834.5433333333</v>
      </c>
      <c r="H42" s="11"/>
      <c r="I42" s="45">
        <f>I29/I36</f>
        <v>635590</v>
      </c>
      <c r="J42" s="45">
        <f>I42</f>
        <v>635590</v>
      </c>
      <c r="K42" s="11"/>
      <c r="L42" s="45"/>
      <c r="M42" s="45"/>
    </row>
    <row r="43" spans="1:13" ht="55.5" customHeight="1">
      <c r="A43" s="11"/>
      <c r="B43" s="33" t="s">
        <v>214</v>
      </c>
      <c r="C43" s="34" t="s">
        <v>140</v>
      </c>
      <c r="D43" s="34" t="s">
        <v>146</v>
      </c>
      <c r="E43" s="11"/>
      <c r="F43" s="45">
        <f>F30/F37</f>
        <v>438610.47</v>
      </c>
      <c r="G43" s="45">
        <f>F43</f>
        <v>438610.47</v>
      </c>
      <c r="H43" s="11"/>
      <c r="I43" s="45">
        <f>I30/I37</f>
        <v>0</v>
      </c>
      <c r="J43" s="45">
        <f>I43</f>
        <v>0</v>
      </c>
      <c r="K43" s="11"/>
      <c r="L43" s="45">
        <f>L31/L37</f>
        <v>1977500</v>
      </c>
      <c r="M43" s="45">
        <f>L43</f>
        <v>1977500</v>
      </c>
    </row>
    <row r="44" spans="1:13" ht="66.75" customHeight="1">
      <c r="A44" s="11"/>
      <c r="B44" s="33" t="s">
        <v>166</v>
      </c>
      <c r="C44" s="34" t="s">
        <v>140</v>
      </c>
      <c r="D44" s="34" t="s">
        <v>146</v>
      </c>
      <c r="E44" s="11"/>
      <c r="F44" s="45">
        <f>F32/F38</f>
        <v>55317.58909090909</v>
      </c>
      <c r="G44" s="45">
        <f>F44</f>
        <v>55317.58909090909</v>
      </c>
      <c r="H44" s="11"/>
      <c r="I44" s="45">
        <f>I32/I38</f>
        <v>34557.5</v>
      </c>
      <c r="J44" s="45">
        <f>I44</f>
        <v>34557.5</v>
      </c>
      <c r="K44" s="11"/>
      <c r="L44" s="45">
        <f>L32/L38</f>
        <v>38000</v>
      </c>
      <c r="M44" s="45">
        <f>L44</f>
        <v>38000</v>
      </c>
    </row>
    <row r="45" spans="1:13" ht="34.5" customHeight="1">
      <c r="A45" s="11"/>
      <c r="B45" s="33" t="s">
        <v>167</v>
      </c>
      <c r="C45" s="34" t="s">
        <v>140</v>
      </c>
      <c r="D45" s="34" t="s">
        <v>146</v>
      </c>
      <c r="E45" s="11"/>
      <c r="F45" s="45">
        <f>F33/F40</f>
        <v>210507.105</v>
      </c>
      <c r="G45" s="45">
        <f>F45</f>
        <v>210507.105</v>
      </c>
      <c r="H45" s="11"/>
      <c r="I45" s="45">
        <f>I33/I40</f>
        <v>259470</v>
      </c>
      <c r="J45" s="45">
        <f>I45</f>
        <v>259470</v>
      </c>
      <c r="K45" s="11"/>
      <c r="L45" s="45"/>
      <c r="M45" s="45"/>
    </row>
    <row r="46" spans="1:13" ht="146.25" customHeight="1">
      <c r="A46" s="11"/>
      <c r="B46" s="33" t="s">
        <v>225</v>
      </c>
      <c r="C46" s="34" t="s">
        <v>140</v>
      </c>
      <c r="D46" s="34" t="s">
        <v>146</v>
      </c>
      <c r="E46" s="11"/>
      <c r="F46" s="45"/>
      <c r="G46" s="45"/>
      <c r="H46" s="11"/>
      <c r="I46" s="45"/>
      <c r="J46" s="45"/>
      <c r="K46" s="11"/>
      <c r="L46" s="45">
        <f>L30/L39</f>
        <v>1750000</v>
      </c>
      <c r="M46" s="45">
        <f>L46</f>
        <v>1750000</v>
      </c>
    </row>
    <row r="47" spans="1:13" ht="21" customHeight="1">
      <c r="A47" s="11"/>
      <c r="B47" s="38" t="s">
        <v>48</v>
      </c>
      <c r="C47" s="34"/>
      <c r="D47" s="34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97.5" customHeight="1">
      <c r="A48" s="11"/>
      <c r="B48" s="33" t="s">
        <v>168</v>
      </c>
      <c r="C48" s="34" t="s">
        <v>169</v>
      </c>
      <c r="D48" s="34" t="s">
        <v>146</v>
      </c>
      <c r="E48" s="11"/>
      <c r="F48" s="48">
        <f>F35/26*100</f>
        <v>100</v>
      </c>
      <c r="G48" s="48">
        <f>F48</f>
        <v>100</v>
      </c>
      <c r="H48" s="11"/>
      <c r="I48" s="48">
        <f>I35/8*100</f>
        <v>100</v>
      </c>
      <c r="J48" s="48">
        <f>I48</f>
        <v>100</v>
      </c>
      <c r="K48" s="11"/>
      <c r="L48" s="48">
        <f>L35/9*100</f>
        <v>100</v>
      </c>
      <c r="M48" s="48">
        <f>L48</f>
        <v>100</v>
      </c>
    </row>
    <row r="49" ht="8.25" customHeight="1"/>
    <row r="50" spans="1:13" ht="15.75" customHeight="1">
      <c r="A50" s="110" t="s">
        <v>205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7"/>
    </row>
    <row r="51" ht="15.75">
      <c r="M51" s="32" t="s">
        <v>19</v>
      </c>
    </row>
    <row r="52" spans="1:13" ht="15.75">
      <c r="A52" s="105" t="s">
        <v>41</v>
      </c>
      <c r="B52" s="105" t="s">
        <v>42</v>
      </c>
      <c r="C52" s="151" t="s">
        <v>43</v>
      </c>
      <c r="D52" s="151" t="s">
        <v>44</v>
      </c>
      <c r="E52" s="145" t="s">
        <v>94</v>
      </c>
      <c r="F52" s="132"/>
      <c r="G52" s="132"/>
      <c r="H52" s="132"/>
      <c r="I52" s="132"/>
      <c r="J52" s="141" t="s">
        <v>197</v>
      </c>
      <c r="K52" s="163"/>
      <c r="L52" s="163"/>
      <c r="M52" s="164"/>
    </row>
    <row r="53" spans="1:13" ht="15.75" customHeight="1">
      <c r="A53" s="105"/>
      <c r="B53" s="105"/>
      <c r="C53" s="153"/>
      <c r="D53" s="153"/>
      <c r="E53" s="133" t="s">
        <v>25</v>
      </c>
      <c r="F53" s="133"/>
      <c r="G53" s="170" t="s">
        <v>26</v>
      </c>
      <c r="H53" s="171"/>
      <c r="I53" s="133" t="s">
        <v>49</v>
      </c>
      <c r="J53" s="133" t="s">
        <v>25</v>
      </c>
      <c r="K53" s="133" t="s">
        <v>26</v>
      </c>
      <c r="L53" s="133"/>
      <c r="M53" s="133" t="s">
        <v>93</v>
      </c>
    </row>
    <row r="54" spans="1:13" ht="32.25" customHeight="1">
      <c r="A54" s="105"/>
      <c r="B54" s="105"/>
      <c r="C54" s="152"/>
      <c r="D54" s="152"/>
      <c r="E54" s="133"/>
      <c r="F54" s="133"/>
      <c r="G54" s="172"/>
      <c r="H54" s="173"/>
      <c r="I54" s="133"/>
      <c r="J54" s="133"/>
      <c r="K54" s="133"/>
      <c r="L54" s="133"/>
      <c r="M54" s="133"/>
    </row>
    <row r="55" spans="1:13" ht="17.25" customHeight="1">
      <c r="A55" s="13">
        <v>1</v>
      </c>
      <c r="B55" s="13">
        <v>2</v>
      </c>
      <c r="C55" s="13">
        <v>3</v>
      </c>
      <c r="D55" s="13">
        <v>4</v>
      </c>
      <c r="E55" s="161">
        <v>5</v>
      </c>
      <c r="F55" s="161"/>
      <c r="G55" s="158">
        <v>6</v>
      </c>
      <c r="H55" s="159"/>
      <c r="I55" s="15">
        <v>7</v>
      </c>
      <c r="J55" s="15">
        <v>8</v>
      </c>
      <c r="K55" s="132">
        <v>9</v>
      </c>
      <c r="L55" s="132"/>
      <c r="M55" s="15">
        <v>10</v>
      </c>
    </row>
    <row r="56" spans="1:13" ht="15.75" customHeight="1">
      <c r="A56" s="11"/>
      <c r="B56" s="162" t="s">
        <v>135</v>
      </c>
      <c r="C56" s="162"/>
      <c r="D56" s="162"/>
      <c r="E56" s="162"/>
      <c r="F56" s="162"/>
      <c r="G56" s="162"/>
      <c r="H56" s="162"/>
      <c r="I56" s="58"/>
      <c r="J56" s="15"/>
      <c r="K56" s="57"/>
      <c r="L56" s="58"/>
      <c r="M56" s="15"/>
    </row>
    <row r="57" spans="1:13" ht="18" customHeight="1">
      <c r="A57" s="11"/>
      <c r="B57" s="41" t="s">
        <v>45</v>
      </c>
      <c r="C57" s="11"/>
      <c r="D57" s="11"/>
      <c r="E57" s="132"/>
      <c r="F57" s="132"/>
      <c r="G57" s="132"/>
      <c r="H57" s="132"/>
      <c r="I57" s="58"/>
      <c r="J57" s="15"/>
      <c r="K57" s="154"/>
      <c r="L57" s="155"/>
      <c r="M57" s="15"/>
    </row>
    <row r="58" spans="1:13" ht="50.25" customHeight="1">
      <c r="A58" s="11"/>
      <c r="B58" s="33" t="s">
        <v>139</v>
      </c>
      <c r="C58" s="34" t="s">
        <v>140</v>
      </c>
      <c r="D58" s="11" t="s">
        <v>178</v>
      </c>
      <c r="E58" s="160">
        <f>K10*1.062</f>
        <v>51266518.596</v>
      </c>
      <c r="F58" s="160"/>
      <c r="G58" s="160"/>
      <c r="H58" s="160"/>
      <c r="I58" s="97">
        <f>E58</f>
        <v>51266518.596</v>
      </c>
      <c r="J58" s="91">
        <f>E58*1.053</f>
        <v>53983644.081588</v>
      </c>
      <c r="K58" s="156"/>
      <c r="L58" s="157"/>
      <c r="M58" s="91">
        <f>J58</f>
        <v>53983644.081588</v>
      </c>
    </row>
    <row r="59" spans="1:13" ht="20.25" customHeight="1">
      <c r="A59" s="11"/>
      <c r="B59" s="41" t="s">
        <v>46</v>
      </c>
      <c r="C59" s="11"/>
      <c r="D59" s="11"/>
      <c r="E59" s="134"/>
      <c r="F59" s="134"/>
      <c r="G59" s="134"/>
      <c r="H59" s="134"/>
      <c r="I59" s="71"/>
      <c r="J59" s="61"/>
      <c r="K59" s="135"/>
      <c r="L59" s="137"/>
      <c r="M59" s="61"/>
    </row>
    <row r="60" spans="1:13" ht="48.75" customHeight="1">
      <c r="A60" s="11"/>
      <c r="B60" s="33" t="s">
        <v>142</v>
      </c>
      <c r="C60" s="34" t="s">
        <v>143</v>
      </c>
      <c r="D60" s="34" t="s">
        <v>177</v>
      </c>
      <c r="E60" s="150">
        <f>K12</f>
        <v>93.82607999999999</v>
      </c>
      <c r="F60" s="150"/>
      <c r="G60" s="150"/>
      <c r="H60" s="150"/>
      <c r="I60" s="73">
        <f>E60</f>
        <v>93.82607999999999</v>
      </c>
      <c r="J60" s="63">
        <f>E60</f>
        <v>93.82607999999999</v>
      </c>
      <c r="K60" s="150"/>
      <c r="L60" s="150"/>
      <c r="M60" s="63">
        <f>J60</f>
        <v>93.82607999999999</v>
      </c>
    </row>
    <row r="61" spans="1:13" ht="16.5" customHeight="1">
      <c r="A61" s="11"/>
      <c r="B61" s="41" t="s">
        <v>47</v>
      </c>
      <c r="C61" s="12"/>
      <c r="D61" s="12"/>
      <c r="E61" s="149"/>
      <c r="F61" s="149"/>
      <c r="G61" s="149"/>
      <c r="H61" s="149"/>
      <c r="I61" s="72"/>
      <c r="J61" s="62"/>
      <c r="K61" s="149"/>
      <c r="L61" s="149"/>
      <c r="M61" s="62"/>
    </row>
    <row r="62" spans="1:13" ht="32.25" customHeight="1">
      <c r="A62" s="11"/>
      <c r="B62" s="40" t="s">
        <v>145</v>
      </c>
      <c r="C62" s="34" t="s">
        <v>140</v>
      </c>
      <c r="D62" s="34" t="s">
        <v>146</v>
      </c>
      <c r="E62" s="150">
        <f>E58/E60</f>
        <v>546399.450941572</v>
      </c>
      <c r="F62" s="150"/>
      <c r="G62" s="150"/>
      <c r="H62" s="150"/>
      <c r="I62" s="73">
        <f>E62</f>
        <v>546399.450941572</v>
      </c>
      <c r="J62" s="63">
        <f>J58/J60</f>
        <v>575358.6218414753</v>
      </c>
      <c r="K62" s="150"/>
      <c r="L62" s="150"/>
      <c r="M62" s="63">
        <f>J62</f>
        <v>575358.6218414753</v>
      </c>
    </row>
    <row r="63" spans="1:13" ht="18.75" customHeight="1">
      <c r="A63" s="11"/>
      <c r="B63" s="41" t="s">
        <v>48</v>
      </c>
      <c r="C63" s="12"/>
      <c r="D63" s="12"/>
      <c r="E63" s="149"/>
      <c r="F63" s="149"/>
      <c r="G63" s="149"/>
      <c r="H63" s="149"/>
      <c r="I63" s="72"/>
      <c r="J63" s="62"/>
      <c r="K63" s="149"/>
      <c r="L63" s="149"/>
      <c r="M63" s="62"/>
    </row>
    <row r="64" spans="1:13" ht="81" customHeight="1">
      <c r="A64" s="11"/>
      <c r="B64" s="40" t="s">
        <v>147</v>
      </c>
      <c r="C64" s="34" t="s">
        <v>148</v>
      </c>
      <c r="D64" s="34" t="s">
        <v>146</v>
      </c>
      <c r="E64" s="150">
        <f>E60/K12*100</f>
        <v>100</v>
      </c>
      <c r="F64" s="150"/>
      <c r="G64" s="150"/>
      <c r="H64" s="150"/>
      <c r="I64" s="73">
        <f>E64</f>
        <v>100</v>
      </c>
      <c r="J64" s="63">
        <f>J60/E60*100</f>
        <v>100</v>
      </c>
      <c r="K64" s="150"/>
      <c r="L64" s="150"/>
      <c r="M64" s="63">
        <f>J64</f>
        <v>100</v>
      </c>
    </row>
    <row r="65" spans="1:12" ht="19.5" customHeight="1">
      <c r="A65" s="14"/>
      <c r="B65" s="169" t="s">
        <v>136</v>
      </c>
      <c r="C65" s="169"/>
      <c r="D65" s="169"/>
      <c r="E65" s="169"/>
      <c r="F65" s="169"/>
      <c r="G65" s="169"/>
      <c r="H65" s="169"/>
      <c r="K65" s="182"/>
      <c r="L65" s="182"/>
    </row>
    <row r="66" spans="1:13" ht="19.5" customHeight="1">
      <c r="A66" s="14"/>
      <c r="B66" s="41" t="s">
        <v>45</v>
      </c>
      <c r="C66" s="50"/>
      <c r="D66" s="14"/>
      <c r="E66" s="139"/>
      <c r="F66" s="139"/>
      <c r="G66" s="139"/>
      <c r="H66" s="139"/>
      <c r="I66" s="68"/>
      <c r="J66" s="69"/>
      <c r="K66" s="154"/>
      <c r="L66" s="155"/>
      <c r="M66" s="14"/>
    </row>
    <row r="67" spans="1:16" ht="78" customHeight="1">
      <c r="A67" s="14"/>
      <c r="B67" s="64" t="s">
        <v>150</v>
      </c>
      <c r="C67" s="65" t="s">
        <v>140</v>
      </c>
      <c r="D67" s="52" t="s">
        <v>178</v>
      </c>
      <c r="E67" s="177"/>
      <c r="F67" s="177"/>
      <c r="G67" s="174">
        <f>L19*1.062</f>
        <v>9862816.302000001</v>
      </c>
      <c r="H67" s="174"/>
      <c r="I67" s="96">
        <f>G67</f>
        <v>9862816.302000001</v>
      </c>
      <c r="J67" s="95"/>
      <c r="K67" s="180">
        <f>G67*1.053</f>
        <v>10385545.566006001</v>
      </c>
      <c r="L67" s="181"/>
      <c r="M67" s="95">
        <f>K67</f>
        <v>10385545.566006001</v>
      </c>
      <c r="O67" s="90"/>
      <c r="P67" s="90"/>
    </row>
    <row r="68" spans="1:13" ht="19.5" customHeight="1">
      <c r="A68" s="14"/>
      <c r="B68" s="66" t="s">
        <v>46</v>
      </c>
      <c r="C68" s="65"/>
      <c r="D68" s="67"/>
      <c r="E68" s="177"/>
      <c r="F68" s="177"/>
      <c r="G68" s="176"/>
      <c r="H68" s="176"/>
      <c r="I68" s="59"/>
      <c r="J68" s="54"/>
      <c r="K68" s="178"/>
      <c r="L68" s="179"/>
      <c r="M68" s="54"/>
    </row>
    <row r="69" spans="1:13" ht="48.75" customHeight="1">
      <c r="A69" s="14"/>
      <c r="B69" s="64" t="s">
        <v>151</v>
      </c>
      <c r="C69" s="65" t="s">
        <v>152</v>
      </c>
      <c r="D69" s="65" t="s">
        <v>177</v>
      </c>
      <c r="E69" s="177"/>
      <c r="F69" s="177"/>
      <c r="G69" s="175">
        <f>L21</f>
        <v>5</v>
      </c>
      <c r="H69" s="175"/>
      <c r="I69" s="53">
        <f>G69</f>
        <v>5</v>
      </c>
      <c r="J69" s="75"/>
      <c r="K69" s="183">
        <f>G69</f>
        <v>5</v>
      </c>
      <c r="L69" s="184"/>
      <c r="M69" s="75">
        <f>K69</f>
        <v>5</v>
      </c>
    </row>
    <row r="70" spans="1:13" ht="15.75">
      <c r="A70" s="14"/>
      <c r="B70" s="66" t="s">
        <v>47</v>
      </c>
      <c r="C70" s="64"/>
      <c r="D70" s="67"/>
      <c r="E70" s="177"/>
      <c r="F70" s="177"/>
      <c r="G70" s="176"/>
      <c r="H70" s="176"/>
      <c r="I70" s="59"/>
      <c r="J70" s="54"/>
      <c r="K70" s="178"/>
      <c r="L70" s="179"/>
      <c r="M70" s="54"/>
    </row>
    <row r="71" spans="1:13" ht="33.75" customHeight="1">
      <c r="A71" s="14"/>
      <c r="B71" s="64" t="s">
        <v>153</v>
      </c>
      <c r="C71" s="65" t="s">
        <v>140</v>
      </c>
      <c r="D71" s="65" t="s">
        <v>146</v>
      </c>
      <c r="E71" s="177"/>
      <c r="F71" s="177"/>
      <c r="G71" s="176">
        <f>G67/G69/1000</f>
        <v>1972.5632604000002</v>
      </c>
      <c r="H71" s="176"/>
      <c r="I71" s="59">
        <f>G71</f>
        <v>1972.5632604000002</v>
      </c>
      <c r="J71" s="54"/>
      <c r="K71" s="178">
        <f>K67/K69/1000</f>
        <v>2077.1091132012</v>
      </c>
      <c r="L71" s="179"/>
      <c r="M71" s="54">
        <f>K71</f>
        <v>2077.1091132012</v>
      </c>
    </row>
    <row r="72" spans="1:13" ht="19.5" customHeight="1">
      <c r="A72" s="14"/>
      <c r="B72" s="66" t="s">
        <v>48</v>
      </c>
      <c r="C72" s="64"/>
      <c r="D72" s="67"/>
      <c r="E72" s="177"/>
      <c r="F72" s="177"/>
      <c r="G72" s="176"/>
      <c r="H72" s="176"/>
      <c r="I72" s="59"/>
      <c r="J72" s="54"/>
      <c r="K72" s="178"/>
      <c r="L72" s="179"/>
      <c r="M72" s="54"/>
    </row>
    <row r="73" spans="1:13" ht="78.75" customHeight="1">
      <c r="A73" s="14"/>
      <c r="B73" s="64" t="s">
        <v>154</v>
      </c>
      <c r="C73" s="65" t="s">
        <v>148</v>
      </c>
      <c r="D73" s="65" t="s">
        <v>146</v>
      </c>
      <c r="E73" s="177"/>
      <c r="F73" s="177"/>
      <c r="G73" s="176">
        <f>G69/L21*100</f>
        <v>100</v>
      </c>
      <c r="H73" s="176"/>
      <c r="I73" s="59">
        <f>G73</f>
        <v>100</v>
      </c>
      <c r="J73" s="54"/>
      <c r="K73" s="178">
        <f>K69/G69*100</f>
        <v>100</v>
      </c>
      <c r="L73" s="179"/>
      <c r="M73" s="54">
        <f>K73</f>
        <v>100</v>
      </c>
    </row>
    <row r="74" spans="1:13" ht="16.5" customHeight="1">
      <c r="A74" s="14"/>
      <c r="B74" s="188" t="s">
        <v>137</v>
      </c>
      <c r="C74" s="188"/>
      <c r="D74" s="188"/>
      <c r="E74" s="188"/>
      <c r="F74" s="188"/>
      <c r="G74" s="188"/>
      <c r="H74" s="188"/>
      <c r="I74" s="74"/>
      <c r="J74" s="67"/>
      <c r="K74" s="185"/>
      <c r="L74" s="186"/>
      <c r="M74" s="67"/>
    </row>
    <row r="75" spans="1:13" ht="15.75">
      <c r="A75" s="14"/>
      <c r="B75" s="66" t="s">
        <v>45</v>
      </c>
      <c r="C75" s="65"/>
      <c r="D75" s="67"/>
      <c r="E75" s="177"/>
      <c r="F75" s="177"/>
      <c r="G75" s="177"/>
      <c r="H75" s="177"/>
      <c r="I75" s="74"/>
      <c r="J75" s="67"/>
      <c r="K75" s="185"/>
      <c r="L75" s="186"/>
      <c r="M75" s="67"/>
    </row>
    <row r="76" spans="1:13" ht="19.5" customHeight="1">
      <c r="A76" s="14"/>
      <c r="B76" s="64" t="s">
        <v>179</v>
      </c>
      <c r="C76" s="65" t="s">
        <v>140</v>
      </c>
      <c r="D76" s="52" t="s">
        <v>178</v>
      </c>
      <c r="E76" s="177"/>
      <c r="F76" s="177"/>
      <c r="G76" s="187">
        <f>L28*1.062</f>
        <v>8118990</v>
      </c>
      <c r="H76" s="187"/>
      <c r="I76" s="55">
        <f>G76</f>
        <v>8118990</v>
      </c>
      <c r="J76" s="56"/>
      <c r="K76" s="180">
        <f>G76*1.053</f>
        <v>8549296.469999999</v>
      </c>
      <c r="L76" s="181"/>
      <c r="M76" s="95">
        <f>K76</f>
        <v>8549296.469999999</v>
      </c>
    </row>
    <row r="77" spans="1:13" ht="15.75">
      <c r="A77" s="14"/>
      <c r="B77" s="66" t="s">
        <v>46</v>
      </c>
      <c r="C77" s="65"/>
      <c r="D77" s="67"/>
      <c r="E77" s="177"/>
      <c r="F77" s="177"/>
      <c r="G77" s="176"/>
      <c r="H77" s="176"/>
      <c r="I77" s="59"/>
      <c r="J77" s="54"/>
      <c r="K77" s="178"/>
      <c r="L77" s="179"/>
      <c r="M77" s="54"/>
    </row>
    <row r="78" spans="1:13" ht="94.5">
      <c r="A78" s="14"/>
      <c r="B78" s="64" t="s">
        <v>161</v>
      </c>
      <c r="C78" s="65" t="s">
        <v>157</v>
      </c>
      <c r="D78" s="65" t="s">
        <v>177</v>
      </c>
      <c r="E78" s="177"/>
      <c r="F78" s="177"/>
      <c r="G78" s="183">
        <v>9</v>
      </c>
      <c r="H78" s="184"/>
      <c r="I78" s="53">
        <f>G78</f>
        <v>9</v>
      </c>
      <c r="J78" s="75"/>
      <c r="K78" s="183">
        <v>9</v>
      </c>
      <c r="L78" s="184"/>
      <c r="M78" s="75">
        <f>K78</f>
        <v>9</v>
      </c>
    </row>
    <row r="79" spans="1:13" ht="15.75">
      <c r="A79" s="14"/>
      <c r="B79" s="66" t="s">
        <v>47</v>
      </c>
      <c r="C79" s="65"/>
      <c r="D79" s="65"/>
      <c r="E79" s="177"/>
      <c r="F79" s="177"/>
      <c r="G79" s="178"/>
      <c r="H79" s="179"/>
      <c r="I79" s="59"/>
      <c r="J79" s="54"/>
      <c r="K79" s="178"/>
      <c r="L79" s="179"/>
      <c r="M79" s="54"/>
    </row>
    <row r="80" spans="1:13" ht="65.25" customHeight="1">
      <c r="A80" s="14"/>
      <c r="B80" s="64" t="s">
        <v>173</v>
      </c>
      <c r="C80" s="65" t="s">
        <v>140</v>
      </c>
      <c r="D80" s="65" t="s">
        <v>146</v>
      </c>
      <c r="E80" s="177"/>
      <c r="F80" s="177"/>
      <c r="G80" s="178">
        <f>G76/G78</f>
        <v>902110</v>
      </c>
      <c r="H80" s="179"/>
      <c r="I80" s="59">
        <f>G80</f>
        <v>902110</v>
      </c>
      <c r="J80" s="54"/>
      <c r="K80" s="178">
        <f>K76/K78</f>
        <v>949921.8299999998</v>
      </c>
      <c r="L80" s="179"/>
      <c r="M80" s="54">
        <f>K80</f>
        <v>949921.8299999998</v>
      </c>
    </row>
    <row r="81" spans="1:13" ht="15.75">
      <c r="A81" s="14"/>
      <c r="B81" s="66" t="s">
        <v>48</v>
      </c>
      <c r="C81" s="65"/>
      <c r="D81" s="65"/>
      <c r="E81" s="177"/>
      <c r="F81" s="177"/>
      <c r="G81" s="178"/>
      <c r="H81" s="179"/>
      <c r="I81" s="59"/>
      <c r="J81" s="54"/>
      <c r="K81" s="178"/>
      <c r="L81" s="179"/>
      <c r="M81" s="54"/>
    </row>
    <row r="82" spans="1:13" ht="94.5">
      <c r="A82" s="14"/>
      <c r="B82" s="64" t="s">
        <v>168</v>
      </c>
      <c r="C82" s="65" t="s">
        <v>169</v>
      </c>
      <c r="D82" s="65" t="s">
        <v>146</v>
      </c>
      <c r="E82" s="177"/>
      <c r="F82" s="177"/>
      <c r="G82" s="178">
        <f>G78/9*100</f>
        <v>100</v>
      </c>
      <c r="H82" s="179"/>
      <c r="I82" s="59">
        <f>G82</f>
        <v>100</v>
      </c>
      <c r="J82" s="54"/>
      <c r="K82" s="178">
        <f>K78/9*100</f>
        <v>100</v>
      </c>
      <c r="L82" s="179"/>
      <c r="M82" s="54">
        <f>K82</f>
        <v>100</v>
      </c>
    </row>
  </sheetData>
  <sheetProtection/>
  <mergeCells count="110">
    <mergeCell ref="K82:L82"/>
    <mergeCell ref="K79:L79"/>
    <mergeCell ref="K77:L77"/>
    <mergeCell ref="E81:F81"/>
    <mergeCell ref="E82:F82"/>
    <mergeCell ref="G78:H78"/>
    <mergeCell ref="K78:L78"/>
    <mergeCell ref="G79:H79"/>
    <mergeCell ref="G80:H80"/>
    <mergeCell ref="G82:H82"/>
    <mergeCell ref="G81:H81"/>
    <mergeCell ref="K80:L80"/>
    <mergeCell ref="K81:L81"/>
    <mergeCell ref="E77:F77"/>
    <mergeCell ref="E78:F78"/>
    <mergeCell ref="E79:F79"/>
    <mergeCell ref="E80:F80"/>
    <mergeCell ref="G77:H77"/>
    <mergeCell ref="E73:F73"/>
    <mergeCell ref="E75:F75"/>
    <mergeCell ref="E67:F67"/>
    <mergeCell ref="E68:F68"/>
    <mergeCell ref="E69:F69"/>
    <mergeCell ref="E70:F70"/>
    <mergeCell ref="E72:F72"/>
    <mergeCell ref="E76:F76"/>
    <mergeCell ref="K74:L74"/>
    <mergeCell ref="K75:L75"/>
    <mergeCell ref="K76:L76"/>
    <mergeCell ref="G75:H75"/>
    <mergeCell ref="G76:H76"/>
    <mergeCell ref="B74:H74"/>
    <mergeCell ref="K67:L67"/>
    <mergeCell ref="K65:L65"/>
    <mergeCell ref="K68:L68"/>
    <mergeCell ref="K69:L69"/>
    <mergeCell ref="K66:L66"/>
    <mergeCell ref="K70:L70"/>
    <mergeCell ref="K71:L71"/>
    <mergeCell ref="K72:L72"/>
    <mergeCell ref="K73:L73"/>
    <mergeCell ref="G71:H71"/>
    <mergeCell ref="G72:H72"/>
    <mergeCell ref="G73:H73"/>
    <mergeCell ref="E66:F66"/>
    <mergeCell ref="G66:H66"/>
    <mergeCell ref="G67:H67"/>
    <mergeCell ref="G69:H69"/>
    <mergeCell ref="G68:H68"/>
    <mergeCell ref="E71:F71"/>
    <mergeCell ref="G70:H70"/>
    <mergeCell ref="B65:H65"/>
    <mergeCell ref="E52:I52"/>
    <mergeCell ref="G53:H54"/>
    <mergeCell ref="C52:C54"/>
    <mergeCell ref="E64:F64"/>
    <mergeCell ref="G64:H64"/>
    <mergeCell ref="E63:F63"/>
    <mergeCell ref="E58:F58"/>
    <mergeCell ref="E59:F59"/>
    <mergeCell ref="G63:H63"/>
    <mergeCell ref="A1:I1"/>
    <mergeCell ref="J1:L1"/>
    <mergeCell ref="A3:L3"/>
    <mergeCell ref="A5:A6"/>
    <mergeCell ref="B5:B6"/>
    <mergeCell ref="E5:G5"/>
    <mergeCell ref="H5:J5"/>
    <mergeCell ref="C5:C6"/>
    <mergeCell ref="K5:M5"/>
    <mergeCell ref="G62:H62"/>
    <mergeCell ref="D36:D37"/>
    <mergeCell ref="D38:D40"/>
    <mergeCell ref="E53:F54"/>
    <mergeCell ref="B8:G8"/>
    <mergeCell ref="B17:G17"/>
    <mergeCell ref="D29:D30"/>
    <mergeCell ref="D32:D33"/>
    <mergeCell ref="B26:G26"/>
    <mergeCell ref="E60:F60"/>
    <mergeCell ref="E57:F57"/>
    <mergeCell ref="E55:F55"/>
    <mergeCell ref="E61:F61"/>
    <mergeCell ref="B56:H56"/>
    <mergeCell ref="A50:L50"/>
    <mergeCell ref="A52:A54"/>
    <mergeCell ref="B52:B54"/>
    <mergeCell ref="J52:M52"/>
    <mergeCell ref="M53:M54"/>
    <mergeCell ref="K53:L54"/>
    <mergeCell ref="I53:I54"/>
    <mergeCell ref="J53:J54"/>
    <mergeCell ref="G55:H55"/>
    <mergeCell ref="K55:L55"/>
    <mergeCell ref="G60:H60"/>
    <mergeCell ref="G61:H61"/>
    <mergeCell ref="K60:L60"/>
    <mergeCell ref="K61:L61"/>
    <mergeCell ref="G58:H58"/>
    <mergeCell ref="G59:H59"/>
    <mergeCell ref="K63:L63"/>
    <mergeCell ref="K62:L62"/>
    <mergeCell ref="K64:L64"/>
    <mergeCell ref="D5:D6"/>
    <mergeCell ref="D52:D54"/>
    <mergeCell ref="K57:L57"/>
    <mergeCell ref="K58:L58"/>
    <mergeCell ref="K59:L59"/>
    <mergeCell ref="E62:F62"/>
    <mergeCell ref="G57:H57"/>
  </mergeCells>
  <printOptions/>
  <pageMargins left="0.1968503937007874" right="0.31496062992125984" top="0.1968503937007874" bottom="0.1968503937007874" header="0.31496062992125984" footer="0.31496062992125984"/>
  <pageSetup horizontalDpi="600" verticalDpi="600" orientation="landscape" paperSize="9" scale="68" r:id="rId1"/>
  <rowBreaks count="4" manualBreakCount="4">
    <brk id="25" max="12" man="1"/>
    <brk id="38" max="12" man="1"/>
    <brk id="49" max="12" man="1"/>
    <brk id="7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9"/>
  <sheetViews>
    <sheetView view="pageBreakPreview" zoomScaleSheetLayoutView="100" zoomScalePageLayoutView="0" workbookViewId="0" topLeftCell="A1">
      <selection activeCell="C13" sqref="C13:P1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9" ht="20.25" customHeight="1">
      <c r="A1" s="110" t="s">
        <v>51</v>
      </c>
      <c r="B1" s="110"/>
      <c r="C1" s="110"/>
      <c r="D1" s="110"/>
      <c r="E1" s="110"/>
      <c r="F1" s="110"/>
      <c r="G1" s="110"/>
      <c r="H1" s="110"/>
      <c r="I1" s="110"/>
    </row>
    <row r="2" ht="15.75">
      <c r="L2" s="32" t="s">
        <v>19</v>
      </c>
    </row>
    <row r="3" spans="2:12" ht="21" customHeight="1">
      <c r="B3" s="151" t="s">
        <v>4</v>
      </c>
      <c r="C3" s="134" t="s">
        <v>194</v>
      </c>
      <c r="D3" s="134"/>
      <c r="E3" s="134" t="s">
        <v>195</v>
      </c>
      <c r="F3" s="134"/>
      <c r="G3" s="134" t="s">
        <v>196</v>
      </c>
      <c r="H3" s="134"/>
      <c r="I3" s="134" t="s">
        <v>94</v>
      </c>
      <c r="J3" s="134"/>
      <c r="K3" s="134" t="s">
        <v>197</v>
      </c>
      <c r="L3" s="134"/>
    </row>
    <row r="4" spans="2:12" ht="35.25" customHeight="1">
      <c r="B4" s="152"/>
      <c r="C4" s="11" t="s">
        <v>25</v>
      </c>
      <c r="D4" s="11" t="s">
        <v>26</v>
      </c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15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2:12" ht="15.75">
      <c r="B8" s="11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2" ht="99" customHeight="1">
      <c r="B9" s="11" t="s">
        <v>50</v>
      </c>
      <c r="C9" s="11" t="s">
        <v>29</v>
      </c>
      <c r="D9" s="11"/>
      <c r="E9" s="11" t="s">
        <v>29</v>
      </c>
      <c r="F9" s="11"/>
      <c r="G9" s="11" t="s">
        <v>29</v>
      </c>
      <c r="H9" s="11"/>
      <c r="I9" s="11" t="s">
        <v>29</v>
      </c>
      <c r="J9" s="11"/>
      <c r="K9" s="11" t="s">
        <v>29</v>
      </c>
      <c r="L9" s="11"/>
    </row>
    <row r="10" ht="33.75" customHeight="1"/>
    <row r="11" spans="1:11" ht="15.75">
      <c r="A11" s="110" t="s">
        <v>52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ht="15.75">
      <c r="K12" s="1"/>
    </row>
    <row r="13" spans="1:16" ht="25.5" customHeight="1">
      <c r="A13" s="151" t="s">
        <v>41</v>
      </c>
      <c r="B13" s="151" t="s">
        <v>53</v>
      </c>
      <c r="C13" s="134" t="s">
        <v>194</v>
      </c>
      <c r="D13" s="134"/>
      <c r="E13" s="134"/>
      <c r="F13" s="134"/>
      <c r="G13" s="134" t="s">
        <v>206</v>
      </c>
      <c r="H13" s="134"/>
      <c r="I13" s="134"/>
      <c r="J13" s="134"/>
      <c r="K13" s="134" t="s">
        <v>13</v>
      </c>
      <c r="L13" s="134"/>
      <c r="M13" s="134" t="s">
        <v>102</v>
      </c>
      <c r="N13" s="134"/>
      <c r="O13" s="134" t="s">
        <v>207</v>
      </c>
      <c r="P13" s="134"/>
    </row>
    <row r="14" spans="1:16" ht="47.25" customHeight="1">
      <c r="A14" s="153"/>
      <c r="B14" s="153"/>
      <c r="C14" s="105" t="s">
        <v>25</v>
      </c>
      <c r="D14" s="105"/>
      <c r="E14" s="105" t="s">
        <v>26</v>
      </c>
      <c r="F14" s="105"/>
      <c r="G14" s="105" t="s">
        <v>25</v>
      </c>
      <c r="H14" s="105"/>
      <c r="I14" s="105" t="s">
        <v>26</v>
      </c>
      <c r="J14" s="105"/>
      <c r="K14" s="151" t="s">
        <v>25</v>
      </c>
      <c r="L14" s="151" t="s">
        <v>26</v>
      </c>
      <c r="M14" s="151" t="s">
        <v>25</v>
      </c>
      <c r="N14" s="151" t="s">
        <v>26</v>
      </c>
      <c r="O14" s="151" t="s">
        <v>25</v>
      </c>
      <c r="P14" s="151" t="s">
        <v>26</v>
      </c>
    </row>
    <row r="15" spans="1:16" ht="47.25" customHeight="1">
      <c r="A15" s="152"/>
      <c r="B15" s="152"/>
      <c r="C15" s="11" t="s">
        <v>100</v>
      </c>
      <c r="D15" s="11" t="s">
        <v>101</v>
      </c>
      <c r="E15" s="11" t="s">
        <v>100</v>
      </c>
      <c r="F15" s="11" t="s">
        <v>101</v>
      </c>
      <c r="G15" s="11" t="s">
        <v>100</v>
      </c>
      <c r="H15" s="11" t="s">
        <v>101</v>
      </c>
      <c r="I15" s="11" t="s">
        <v>100</v>
      </c>
      <c r="J15" s="11" t="s">
        <v>101</v>
      </c>
      <c r="K15" s="152"/>
      <c r="L15" s="152"/>
      <c r="M15" s="152"/>
      <c r="N15" s="152"/>
      <c r="O15" s="152"/>
      <c r="P15" s="152"/>
    </row>
    <row r="16" spans="1:16" ht="15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</row>
    <row r="17" spans="1:16" ht="15.75">
      <c r="A17" s="1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5.75">
      <c r="A18" s="11"/>
      <c r="B18" s="11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68.25" customHeight="1">
      <c r="A19" s="11"/>
      <c r="B19" s="11" t="s">
        <v>54</v>
      </c>
      <c r="C19" s="11" t="s">
        <v>29</v>
      </c>
      <c r="D19" s="11" t="s">
        <v>29</v>
      </c>
      <c r="E19" s="11"/>
      <c r="F19" s="11"/>
      <c r="G19" s="11" t="s">
        <v>29</v>
      </c>
      <c r="H19" s="11" t="s">
        <v>29</v>
      </c>
      <c r="I19" s="11"/>
      <c r="J19" s="11"/>
      <c r="K19" s="11" t="s">
        <v>29</v>
      </c>
      <c r="L19" s="11"/>
      <c r="M19" s="11" t="s">
        <v>29</v>
      </c>
      <c r="N19" s="11"/>
      <c r="O19" s="11" t="s">
        <v>29</v>
      </c>
      <c r="P19" s="11"/>
    </row>
  </sheetData>
  <sheetProtection/>
  <mergeCells count="26">
    <mergeCell ref="I3:J3"/>
    <mergeCell ref="K3:L3"/>
    <mergeCell ref="A1:I1"/>
    <mergeCell ref="B3:B4"/>
    <mergeCell ref="C3:D3"/>
    <mergeCell ref="E3:F3"/>
    <mergeCell ref="G3:H3"/>
    <mergeCell ref="M13:N13"/>
    <mergeCell ref="A11:I11"/>
    <mergeCell ref="J11:K11"/>
    <mergeCell ref="C13:F13"/>
    <mergeCell ref="G13:J13"/>
    <mergeCell ref="K13:L13"/>
    <mergeCell ref="B13:B15"/>
    <mergeCell ref="A13:A15"/>
    <mergeCell ref="K14:K15"/>
    <mergeCell ref="O13:P13"/>
    <mergeCell ref="C14:D14"/>
    <mergeCell ref="E14:F14"/>
    <mergeCell ref="G14:H14"/>
    <mergeCell ref="I14:J14"/>
    <mergeCell ref="L14:L15"/>
    <mergeCell ref="M14:M15"/>
    <mergeCell ref="N14:N15"/>
    <mergeCell ref="O14:O15"/>
    <mergeCell ref="P14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1.28125" style="0" customWidth="1"/>
    <col min="4" max="4" width="15.00390625" style="0" customWidth="1"/>
    <col min="5" max="5" width="14.28125" style="0" customWidth="1"/>
    <col min="6" max="6" width="15.421875" style="0" bestFit="1" customWidth="1"/>
    <col min="7" max="7" width="14.140625" style="0" customWidth="1"/>
    <col min="8" max="8" width="14.421875" style="0" customWidth="1"/>
    <col min="9" max="9" width="15.28125" style="0" customWidth="1"/>
    <col min="10" max="10" width="14.57421875" style="0" customWidth="1"/>
    <col min="11" max="11" width="16.421875" style="0" customWidth="1"/>
    <col min="12" max="12" width="7.00390625" style="0" customWidth="1"/>
  </cols>
  <sheetData>
    <row r="1" spans="1:12" ht="15.75">
      <c r="A1" s="110" t="s">
        <v>103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110" t="s">
        <v>208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3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2" t="s">
        <v>19</v>
      </c>
    </row>
    <row r="5" spans="1:13" ht="22.5" customHeight="1">
      <c r="A5" s="105" t="s">
        <v>41</v>
      </c>
      <c r="B5" s="105" t="s">
        <v>55</v>
      </c>
      <c r="C5" s="105" t="s">
        <v>56</v>
      </c>
      <c r="D5" s="134" t="s">
        <v>194</v>
      </c>
      <c r="E5" s="105"/>
      <c r="F5" s="105"/>
      <c r="G5" s="134" t="s">
        <v>195</v>
      </c>
      <c r="H5" s="105"/>
      <c r="I5" s="105"/>
      <c r="J5" s="134" t="s">
        <v>196</v>
      </c>
      <c r="K5" s="105"/>
      <c r="L5" s="105"/>
      <c r="M5" s="105"/>
    </row>
    <row r="6" spans="1:13" ht="37.5" customHeight="1">
      <c r="A6" s="105"/>
      <c r="B6" s="105"/>
      <c r="C6" s="105"/>
      <c r="D6" s="11" t="s">
        <v>25</v>
      </c>
      <c r="E6" s="11" t="s">
        <v>26</v>
      </c>
      <c r="F6" s="11" t="s">
        <v>60</v>
      </c>
      <c r="G6" s="11" t="s">
        <v>25</v>
      </c>
      <c r="H6" s="11" t="s">
        <v>26</v>
      </c>
      <c r="I6" s="13" t="s">
        <v>61</v>
      </c>
      <c r="J6" s="11" t="s">
        <v>25</v>
      </c>
      <c r="K6" s="11" t="s">
        <v>26</v>
      </c>
      <c r="L6" s="105" t="s">
        <v>59</v>
      </c>
      <c r="M6" s="105"/>
    </row>
    <row r="7" spans="1:13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05">
        <v>12</v>
      </c>
      <c r="M7" s="105"/>
    </row>
    <row r="8" spans="1:13" ht="130.5" customHeight="1">
      <c r="A8" s="11"/>
      <c r="B8" s="33" t="s">
        <v>229</v>
      </c>
      <c r="C8" s="34" t="s">
        <v>230</v>
      </c>
      <c r="D8" s="92">
        <f>'Форма 2021-2 П.6'!C10</f>
        <v>64592285.43</v>
      </c>
      <c r="E8" s="92">
        <f>'Форма 2021-2 П.6'!D10</f>
        <v>78586772.49000001</v>
      </c>
      <c r="F8" s="92">
        <f>D8+E8</f>
        <v>143179057.92000002</v>
      </c>
      <c r="G8" s="92">
        <f>'Форма 2021-2 П.6'!G8</f>
        <v>49107900</v>
      </c>
      <c r="H8" s="92">
        <f>'Форма 2021-2 П.6'!H10</f>
        <v>49602612.7</v>
      </c>
      <c r="I8" s="92">
        <f>G8+H8</f>
        <v>98710512.7</v>
      </c>
      <c r="J8" s="92">
        <f>'Форма 2021-2 П.6'!K8</f>
        <v>48273558</v>
      </c>
      <c r="K8" s="92">
        <f>'Форма 2021-2 П.6'!L9</f>
        <v>16932021</v>
      </c>
      <c r="L8" s="189">
        <f>J8+K8</f>
        <v>65205579</v>
      </c>
      <c r="M8" s="189"/>
    </row>
    <row r="9" spans="1:13" ht="21" customHeight="1">
      <c r="A9" s="11"/>
      <c r="B9" s="11" t="s">
        <v>17</v>
      </c>
      <c r="C9" s="19"/>
      <c r="D9" s="92">
        <f aca="true" t="shared" si="0" ref="D9:L9">D8</f>
        <v>64592285.43</v>
      </c>
      <c r="E9" s="92">
        <f t="shared" si="0"/>
        <v>78586772.49000001</v>
      </c>
      <c r="F9" s="92">
        <f t="shared" si="0"/>
        <v>143179057.92000002</v>
      </c>
      <c r="G9" s="92">
        <f t="shared" si="0"/>
        <v>49107900</v>
      </c>
      <c r="H9" s="92">
        <f t="shared" si="0"/>
        <v>49602612.7</v>
      </c>
      <c r="I9" s="92">
        <f t="shared" si="0"/>
        <v>98710512.7</v>
      </c>
      <c r="J9" s="92">
        <f t="shared" si="0"/>
        <v>48273558</v>
      </c>
      <c r="K9" s="92">
        <f t="shared" si="0"/>
        <v>16932021</v>
      </c>
      <c r="L9" s="189">
        <f t="shared" si="0"/>
        <v>65205579</v>
      </c>
      <c r="M9" s="189"/>
    </row>
    <row r="10" spans="2:13" ht="15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 customHeight="1">
      <c r="A11" s="110" t="s">
        <v>209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7"/>
    </row>
    <row r="12" spans="1:13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2" t="s">
        <v>19</v>
      </c>
    </row>
    <row r="13" spans="1:13" ht="15.75" customHeight="1">
      <c r="A13" s="105" t="s">
        <v>41</v>
      </c>
      <c r="B13" s="105" t="s">
        <v>55</v>
      </c>
      <c r="C13" s="105" t="s">
        <v>56</v>
      </c>
      <c r="D13" s="149" t="s">
        <v>94</v>
      </c>
      <c r="E13" s="108"/>
      <c r="F13" s="108"/>
      <c r="G13" s="108"/>
      <c r="H13" s="108"/>
      <c r="I13" s="134" t="s">
        <v>197</v>
      </c>
      <c r="J13" s="105"/>
      <c r="K13" s="105"/>
      <c r="L13" s="105"/>
      <c r="M13" s="105"/>
    </row>
    <row r="14" spans="1:13" ht="24" customHeight="1">
      <c r="A14" s="105"/>
      <c r="B14" s="105"/>
      <c r="C14" s="105"/>
      <c r="D14" s="108" t="s">
        <v>25</v>
      </c>
      <c r="E14" s="108"/>
      <c r="F14" s="108" t="s">
        <v>26</v>
      </c>
      <c r="G14" s="108"/>
      <c r="H14" s="133" t="s">
        <v>57</v>
      </c>
      <c r="I14" s="108" t="s">
        <v>25</v>
      </c>
      <c r="J14" s="108"/>
      <c r="K14" s="108" t="s">
        <v>26</v>
      </c>
      <c r="L14" s="108"/>
      <c r="M14" s="133" t="s">
        <v>58</v>
      </c>
    </row>
    <row r="15" spans="1:13" ht="15.75" customHeight="1">
      <c r="A15" s="105"/>
      <c r="B15" s="105"/>
      <c r="C15" s="105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5.75">
      <c r="A16" s="11">
        <v>1</v>
      </c>
      <c r="B16" s="11">
        <v>2</v>
      </c>
      <c r="C16" s="11">
        <v>3</v>
      </c>
      <c r="D16" s="108">
        <v>4</v>
      </c>
      <c r="E16" s="108"/>
      <c r="F16" s="108">
        <v>5</v>
      </c>
      <c r="G16" s="108"/>
      <c r="H16" s="16">
        <v>6</v>
      </c>
      <c r="I16" s="103">
        <v>7</v>
      </c>
      <c r="J16" s="104"/>
      <c r="K16" s="103">
        <v>8</v>
      </c>
      <c r="L16" s="104"/>
      <c r="M16" s="16">
        <v>9</v>
      </c>
    </row>
    <row r="17" spans="1:13" ht="15.75">
      <c r="A17" s="11"/>
      <c r="B17" s="11"/>
      <c r="C17" s="11"/>
      <c r="D17" s="108"/>
      <c r="E17" s="108"/>
      <c r="F17" s="108"/>
      <c r="G17" s="108"/>
      <c r="H17" s="16"/>
      <c r="I17" s="103"/>
      <c r="J17" s="104"/>
      <c r="K17" s="103"/>
      <c r="L17" s="104"/>
      <c r="M17" s="16"/>
    </row>
    <row r="18" spans="1:13" ht="15.75">
      <c r="A18" s="11"/>
      <c r="B18" s="11" t="s">
        <v>17</v>
      </c>
      <c r="C18" s="11"/>
      <c r="D18" s="108"/>
      <c r="E18" s="108"/>
      <c r="F18" s="108"/>
      <c r="G18" s="108"/>
      <c r="H18" s="16"/>
      <c r="I18" s="103"/>
      <c r="J18" s="104"/>
      <c r="K18" s="103"/>
      <c r="L18" s="104"/>
      <c r="M18" s="16"/>
    </row>
  </sheetData>
  <sheetProtection/>
  <mergeCells count="36">
    <mergeCell ref="F14:G15"/>
    <mergeCell ref="L6:M6"/>
    <mergeCell ref="L7:M7"/>
    <mergeCell ref="L8:M8"/>
    <mergeCell ref="L9:M9"/>
    <mergeCell ref="I14:J15"/>
    <mergeCell ref="A1:L1"/>
    <mergeCell ref="A3:L3"/>
    <mergeCell ref="J5:M5"/>
    <mergeCell ref="A5:A6"/>
    <mergeCell ref="B5:B6"/>
    <mergeCell ref="C5:C6"/>
    <mergeCell ref="D5:F5"/>
    <mergeCell ref="G5:I5"/>
    <mergeCell ref="K14:L15"/>
    <mergeCell ref="M14:M15"/>
    <mergeCell ref="I13:M13"/>
    <mergeCell ref="A11:L11"/>
    <mergeCell ref="D13:H13"/>
    <mergeCell ref="A13:A15"/>
    <mergeCell ref="H14:H15"/>
    <mergeCell ref="B13:B15"/>
    <mergeCell ref="C13:C15"/>
    <mergeCell ref="D14:E15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1" sqref="A11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4.57421875" style="0" customWidth="1"/>
    <col min="5" max="5" width="13.28125" style="0" customWidth="1"/>
    <col min="6" max="6" width="13.8515625" style="0" customWidth="1"/>
    <col min="7" max="7" width="13.421875" style="0" customWidth="1"/>
    <col min="8" max="8" width="15.00390625" style="0" customWidth="1"/>
    <col min="9" max="9" width="13.421875" style="0" customWidth="1"/>
    <col min="10" max="10" width="14.140625" style="0" customWidth="1"/>
    <col min="11" max="11" width="14.421875" style="0" customWidth="1"/>
    <col min="12" max="12" width="14.140625" style="0" customWidth="1"/>
    <col min="13" max="13" width="13.421875" style="0" customWidth="1"/>
  </cols>
  <sheetData>
    <row r="1" spans="1:13" ht="15.75">
      <c r="A1" s="110" t="s">
        <v>210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15.75">
      <c r="M2" s="32" t="s">
        <v>19</v>
      </c>
    </row>
    <row r="3" spans="1:13" ht="47.25" customHeight="1">
      <c r="A3" s="151" t="s">
        <v>65</v>
      </c>
      <c r="B3" s="151" t="s">
        <v>66</v>
      </c>
      <c r="C3" s="151" t="s">
        <v>62</v>
      </c>
      <c r="D3" s="134" t="s">
        <v>194</v>
      </c>
      <c r="E3" s="134"/>
      <c r="F3" s="134" t="s">
        <v>195</v>
      </c>
      <c r="G3" s="134"/>
      <c r="H3" s="134" t="s">
        <v>196</v>
      </c>
      <c r="I3" s="134"/>
      <c r="J3" s="134" t="s">
        <v>94</v>
      </c>
      <c r="K3" s="134"/>
      <c r="L3" s="134" t="s">
        <v>197</v>
      </c>
      <c r="M3" s="134"/>
    </row>
    <row r="4" spans="1:13" ht="114" customHeight="1">
      <c r="A4" s="152"/>
      <c r="B4" s="152"/>
      <c r="C4" s="152"/>
      <c r="D4" s="11" t="s">
        <v>64</v>
      </c>
      <c r="E4" s="11" t="s">
        <v>63</v>
      </c>
      <c r="F4" s="11" t="s">
        <v>64</v>
      </c>
      <c r="G4" s="11" t="s">
        <v>63</v>
      </c>
      <c r="H4" s="11" t="s">
        <v>64</v>
      </c>
      <c r="I4" s="11" t="s">
        <v>63</v>
      </c>
      <c r="J4" s="11" t="s">
        <v>64</v>
      </c>
      <c r="K4" s="11" t="s">
        <v>63</v>
      </c>
      <c r="L4" s="11" t="s">
        <v>64</v>
      </c>
      <c r="M4" s="11" t="s">
        <v>63</v>
      </c>
    </row>
    <row r="5" spans="1:13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ht="15.75">
      <c r="A6" s="24" t="s">
        <v>180</v>
      </c>
      <c r="B6" s="11"/>
      <c r="C6" s="11"/>
      <c r="D6" s="92">
        <f>'Форма 2021-2 П.6'!E10</f>
        <v>78586772.49000001</v>
      </c>
      <c r="E6" s="92"/>
      <c r="F6" s="92">
        <f>'Форма 2021-2 П.6'!I10</f>
        <v>49572827.550000004</v>
      </c>
      <c r="G6" s="92"/>
      <c r="H6" s="92">
        <f>'Форма 2021-2 П.6'!L10</f>
        <v>16932021</v>
      </c>
      <c r="I6" s="92"/>
      <c r="J6" s="92">
        <f>'Форма 2021-2 П.6'!H27</f>
        <v>17981806</v>
      </c>
      <c r="K6" s="92"/>
      <c r="L6" s="98">
        <f>'Форма 2021-2 П.6'!N27</f>
        <v>19214413</v>
      </c>
      <c r="M6" s="11"/>
    </row>
    <row r="7" spans="1:13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9" spans="1:13" ht="48" customHeight="1">
      <c r="A9" s="106" t="s">
        <v>211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  <row r="10" spans="1:13" ht="38.25" customHeight="1">
      <c r="A10" s="190" t="s">
        <v>250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</sheetData>
  <sheetProtection/>
  <mergeCells count="11"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2019-12-04T10:02:22Z</cp:lastPrinted>
  <dcterms:created xsi:type="dcterms:W3CDTF">2015-06-05T18:19:34Z</dcterms:created>
  <dcterms:modified xsi:type="dcterms:W3CDTF">2020-12-18T08:41:28Z</dcterms:modified>
  <cp:category/>
  <cp:version/>
  <cp:contentType/>
  <cp:contentStatus/>
</cp:coreProperties>
</file>