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730" windowHeight="11760" tabRatio="606" firstSheet="2" activeTab="8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П.1-4'!$A$1:$J$27</definedName>
    <definedName name="_xlnm.Print_Area" localSheetId="10">'Форма 2022-2 П.14-15'!$A$1:$L$45</definedName>
    <definedName name="_xlnm.Print_Area" localSheetId="2">'Форма 2022-2 П.5'!$A$1:$N$24</definedName>
    <definedName name="_xlnm.Print_Area" localSheetId="3">'Форма 2022-2 П.6'!$A$1:$N$37</definedName>
    <definedName name="_xlnm.Print_Area" localSheetId="4">'Форма 2022-2 П.7'!$A$1:$N$22</definedName>
    <definedName name="_xlnm.Print_Area" localSheetId="5">'Форма 2022-2 П.8'!$A$1:$M$82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<sst xmlns="http://schemas.openxmlformats.org/spreadsheetml/2006/main" count="777" uniqueCount="282">
  <si>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</si>
  <si>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</si>
  <si>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</si>
  <si>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</si>
  <si>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</si>
  <si>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</si>
  <si>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</si>
  <si>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</si>
  <si>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</si>
  <si>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</si>
  <si>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</si>
  <si>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</si>
  <si>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</si>
  <si>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</si>
  <si>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</si>
  <si>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</si>
  <si>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</si>
  <si>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</si>
  <si>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</si>
  <si>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</si>
  <si>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</si>
  <si>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</si>
  <si>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</si>
  <si>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</si>
  <si>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</si>
  <si>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</si>
  <si>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</si>
  <si>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</si>
  <si>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</si>
  <si>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</si>
  <si>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</si>
  <si>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</si>
  <si>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</si>
  <si>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</si>
  <si>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</si>
  <si>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</si>
  <si>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</si>
  <si>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</si>
  <si>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</si>
  <si>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</si>
  <si>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</si>
  <si>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</si>
  <si>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</si>
  <si>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</si>
  <si>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</si>
  <si>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</si>
  <si>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</si>
  <si>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</si>
  <si>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</si>
  <si>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</si>
  <si>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</si>
  <si>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</si>
  <si>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</si>
  <si>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</si>
  <si>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</si>
  <si>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</si>
  <si>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</si>
  <si>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</si>
  <si>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</si>
  <si>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</si>
  <si>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</si>
  <si>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</si>
  <si>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</si>
  <si>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</si>
  <si>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</si>
  <si>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</si>
  <si>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</si>
  <si>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</si>
  <si>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</si>
  <si>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</si>
  <si>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</si>
  <si>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</si>
  <si>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</si>
  <si>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</si>
  <si>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</si>
  <si>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</si>
  <si>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</si>
  <si>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</si>
  <si>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</si>
  <si>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</si>
  <si>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</si>
  <si>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</si>
  <si>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</si>
  <si>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</si>
  <si>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</si>
  <si>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</si>
  <si>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</si>
  <si>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</si>
  <si>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</si>
  <si>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</si>
  <si>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</si>
  <si>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</si>
  <si>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</si>
  <si>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</si>
  <si>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</si>
  <si>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</si>
  <si>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</si>
  <si>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</si>
  <si>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</si>
  <si>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</si>
  <si>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</si>
  <si>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</si>
  <si>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</si>
  <si>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</si>
  <si>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</si>
  <si>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</si>
  <si>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</si>
  <si>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</si>
  <si>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</si>
  <si>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</si>
  <si>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</si>
  <si>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</si>
  <si>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</si>
  <si>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</si>
  <si>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</si>
  <si>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</si>
  <si>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</si>
  <si>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</si>
  <si>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</si>
  <si>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</si>
  <si>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</si>
  <si>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</si>
  <si>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</si>
  <si>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</si>
  <si>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</si>
  <si>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</si>
  <si>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</si>
  <si>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</si>
  <si>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</si>
  <si>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</si>
  <si>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</si>
  <si>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</si>
  <si>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</si>
  <si>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</si>
  <si>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</si>
  <si>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</si>
  <si>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</si>
  <si>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</si>
  <si>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</si>
  <si>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</si>
  <si>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</si>
  <si>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</si>
  <si>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</si>
  <si>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</si>
  <si>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</si>
  <si>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</si>
  <si>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</si>
  <si>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</si>
  <si>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</si>
  <si>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</si>
  <si>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</si>
  <si>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</si>
  <si>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</si>
  <si>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</si>
  <si>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</si>
  <si>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</si>
  <si>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</si>
  <si>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</si>
  <si>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</si>
  <si>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</si>
  <si>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</si>
  <si>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</si>
  <si>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</si>
  <si>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</si>
  <si>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</si>
  <si>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</si>
  <si>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</si>
  <si>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</si>
  <si>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</si>
  <si>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</si>
  <si>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</si>
  <si>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</si>
  <si>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</si>
  <si>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</si>
  <si>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</si>
  <si>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</si>
  <si>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</si>
  <si>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</si>
  <si>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 управління комунальної інфраструктури Хмельницької міської ради</t>
  </si>
  <si>
    <t>03356163</t>
  </si>
  <si>
    <t>2.  управління комунальної інфраструктури Хмельницької міської ради</t>
  </si>
  <si>
    <t>3.                  1417310</t>
  </si>
  <si>
    <t>________     7310_________</t>
  </si>
  <si>
    <t>0443</t>
  </si>
  <si>
    <t>Будівництво об’єктів житлово-комунального господарства</t>
  </si>
  <si>
    <t>Забезпечення розвитку інфрастуктури території</t>
  </si>
  <si>
    <t>Завдання 1. Забезпечення будівництва об’єктів</t>
  </si>
  <si>
    <t>Завдання 2. Забезпечення реконструкції об’єктів</t>
  </si>
  <si>
    <t>Капітальне будівництво (придбання) інших об'єктів</t>
  </si>
  <si>
    <t>Реконструкція та реставрація інших об'єктів</t>
  </si>
  <si>
    <t>Забезпечення будівництва об’єктів</t>
  </si>
  <si>
    <t>Забезпечення реконструкції об’єктів</t>
  </si>
  <si>
    <t>обсяг видатків</t>
  </si>
  <si>
    <t>грн.</t>
  </si>
  <si>
    <t>пропозиції відділу з благоустрою міста</t>
  </si>
  <si>
    <t>кількість об'єктів нового будівництва</t>
  </si>
  <si>
    <t>од.</t>
  </si>
  <si>
    <t>перспективний план</t>
  </si>
  <si>
    <t xml:space="preserve">витрати на виготовлення 1 проектно-кошторисної документації </t>
  </si>
  <si>
    <t xml:space="preserve">од. </t>
  </si>
  <si>
    <t>перспективний план відділу з благоустрою міста</t>
  </si>
  <si>
    <t xml:space="preserve">середні витрати на будівництво одного об'єкту </t>
  </si>
  <si>
    <t>розрахунково</t>
  </si>
  <si>
    <t xml:space="preserve">відсоток передбачених коштів з початку будівництва об'єкта - будівництво центру поводження з тваринами КП «Надія» відповідно до проектно-кошторисної документації </t>
  </si>
  <si>
    <t>%</t>
  </si>
  <si>
    <t xml:space="preserve">відсоток передбачених коштів на будівництво внутрішньоквартального проїзду відповідно до проектно-кошторисної документації </t>
  </si>
  <si>
    <t>відсоток передбачених коштів на розробку ПКД на будівництво парку "Молодіжний" на вул. С. Бандери в м. Хмельницькому відповідно до зведеного кошторису на проектні і вишукувальні роботи</t>
  </si>
  <si>
    <t>обсяг видатків, в т.ч.:</t>
  </si>
  <si>
    <t>пропозиції відділу з експлуатації та ремонту житлового фонду</t>
  </si>
  <si>
    <t xml:space="preserve">реконструкція прв. Перемоги з влаштуванням виїзду на вул. Свободи </t>
  </si>
  <si>
    <t xml:space="preserve">пропозиції відділу з ремонту вулично-дорожньої мережі </t>
  </si>
  <si>
    <t xml:space="preserve">ПКД на реконструкцію під`їздної дороги від вул Вінницьке шосе до вул Вінницьке шосе, 18 (індустріальний парк) </t>
  </si>
  <si>
    <t>Реконстукція парку-пам'ятки садово-паркового мистецтва місцевого значення "Парк ім. М. Чекмана". Ділянка колеса огляду</t>
  </si>
  <si>
    <t>кількість об'єктів, які планується реконструювати</t>
  </si>
  <si>
    <t>площа реконструкції прв. Перемоги, що необхідно та планується реконструювати</t>
  </si>
  <si>
    <t>кв.м</t>
  </si>
  <si>
    <t xml:space="preserve">середні витрати на реконструкцію одного об'єкта / на 1 кв.м площі реконструкції прв. Перемоги </t>
  </si>
  <si>
    <t xml:space="preserve">відсоток передбачених коштів з початку реконструкції об'єкта - реконструкція прв. Перемоги з улаштуванням виїзду на вул. Свободи відповідно до проектно-кошторисної документації </t>
  </si>
  <si>
    <t>питома вага кількості проектно-кошторисної документації, що заплановано виготовити до кількості, що необхідно виготовити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</si>
  <si>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</si>
  <si>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Завдання 2. Забезпечення реконструкції та реставрації об’єктів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</si>
  <si>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</si>
  <si>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позачергової десятої сесії ХМР від 29.12.2016 р. № 6 зі змінами</t>
  </si>
  <si>
    <t>Будівництво центру поводження з тваринами КП «Надія» по вул. Заводській, 165 в м. Хмельницькому</t>
  </si>
  <si>
    <t xml:space="preserve">Реконструкція прв. Перемоги з влаштуванням виїзду на вул. Свободи </t>
  </si>
  <si>
    <t xml:space="preserve">витрати на реконструкцію 1 об'єкту </t>
  </si>
  <si>
    <t>Реконструкція скидного колектора та розчистка річки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</si>
  <si>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Реконструкція вулиці Проскурівська від вул. Володимирської до вул. Соборної в м. Хмельницькому (в т.ч. ПКД, геодезія)</t>
  </si>
  <si>
    <t>Нове будівництво водогону в с. Велика Калинівка, Хмельницького району, Хмельницької області</t>
  </si>
  <si>
    <t>витрати (на розробку ПКД) на будівництво парку "Молодіжний"</t>
  </si>
  <si>
    <t>витрати на нове будівництво зовнішніх мереж водопостачання в с. Копистин Хмельницького району Хмельницької області</t>
  </si>
  <si>
    <t>Будівництво водопроводу с. Олешин, Хмельницького району, Хмельницької області</t>
  </si>
  <si>
    <t>Будівництво водопроводу с. Черепівка, Хмельницького району, Хмельницької області</t>
  </si>
  <si>
    <t>Будівництво водопроводу с. Пирогівці, Хмельницького району, Хмельницької області</t>
  </si>
  <si>
    <t>Будівництво дощового колектора по Староконстянтинівському шосе ( від вул. Шевченка- до вул. Прибузької в м. Хмельницькому)</t>
  </si>
  <si>
    <t>Будівництво дощового колектора (від вул. Заводської-до вул. Прибузької в м. Хмельницькому)</t>
  </si>
  <si>
    <t>Будівництво другої черги водогону  від с. Чернелівка Красилівського району до м. Хмельницький</t>
  </si>
  <si>
    <t>Нове будівництво системи водопостачання в с. Бахматівці, Хмельницького району, Хмельницької області</t>
  </si>
  <si>
    <t>Будівництво моста через р. Південний Буг в мікрорайоні Гречани в м. Хмельницькому, в т.ч. виготовлення проєктно-кошторисної документації та експертиза</t>
  </si>
  <si>
    <t>кількість проектно-кошторисної документації на будівництво  об'єктів , яку необхідно та планується виготовити</t>
  </si>
  <si>
    <t>кількість проектно-кошторисної документації на реконструкцію  об'єктів, яку необхідно та планується виготовити</t>
  </si>
  <si>
    <t>проєкт Програми підтримки і  розвитку житлово-комунальної інфраструктури Хмельницької міської територіальної громади  на 2022-2027 роки</t>
  </si>
  <si>
    <t>цільовий</t>
  </si>
  <si>
    <t>Нове будівництво зовнішніх мереж водопостачання в с. Копистин Хмельницького району Хмельницької області</t>
  </si>
  <si>
    <t>Капітальні видатки</t>
  </si>
  <si>
    <t>2006-2022</t>
  </si>
  <si>
    <t>2017-2021</t>
  </si>
  <si>
    <t>2020-2022</t>
  </si>
  <si>
    <t>На 2021 рік в місцевому бюджеті на утримання управління ЖКГ за сеціальним фондом місцевого бюджету передбачені кошти в сумі 5950000 грн. (капітальні видатки) в т.ч.: КЕКВ 3122 "Капітальне будівництво (придбання) інших об'єктів" - 3500000 грн.; КЕКВ 3142 "Реконструкція та реставрація інших об'єктів" 2450000 грн.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</si>
  <si>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</si>
  <si>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</si>
  <si>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</si>
  <si>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</si>
  <si>
    <t xml:space="preserve">Відповідно до проєкту Програми підтримки і  розвитку житлово-комунальної інфраструктури Хмельницької міської територіальної громади  на 2022-2027 роки кошти на забезпечення розвитку інфрастуктури території передбачені спеціальним фондом місцевого бюджету.   </t>
  </si>
  <si>
    <t>пропозиції відділу інженерних мереж та комунікацій</t>
  </si>
  <si>
    <t>Нове будівництво станції очищення господарського-побутових стічних вод продуктивністю БІО –S-150 30 куб.м/добу в с. Пирогівці, Хмельницького району, Хмельницької області</t>
  </si>
  <si>
    <t>Нове будівництво станції очищення господарського-побутових стічних вод продуктивністю БІО –S-150 30 куб.м/добу в сел. Богданівці, Хмельницького району, Хмельницької області</t>
  </si>
  <si>
    <t>Нове будівництво зовнішніх мереж водопостачання в с. Копистин, Хмельницького району, Хмельницької області</t>
  </si>
  <si>
    <t>Будівництво системи водопостачання в с. Бахматівці, Хмельницького району, Хмельницької області</t>
  </si>
  <si>
    <t>Будівництво дощового колектора по Староконстянтинівському шосе від вул. Шевченка- до вул. Прибузької в м. Хмельницькому</t>
  </si>
  <si>
    <t>Будівництво дощового колектора від вул. Заводської до вул. Прибузької в м. Хмельницькому</t>
  </si>
  <si>
    <t>Нове будівництво парку "Молодіжний" по вул. Бандери в м. Хмельницькому 1-а черга</t>
  </si>
  <si>
    <t>2017-2022</t>
  </si>
  <si>
    <t>Будівництво водопроводу с. Черепова, Хмельницького району, Хмельницької області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</si>
  <si>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</si>
  <si>
    <t>Програма утримання та розвитку ЖКГ, проєкт Програми підтримки і  розвитку ЖКІ</t>
  </si>
  <si>
    <t>пропозиції відділу з ремоноту вулично-дорожньої мережі</t>
  </si>
  <si>
    <t xml:space="preserve">орієнтовна кількість </t>
  </si>
  <si>
    <t>проєкт Програми підтримки і  розвитку ЖКІ</t>
  </si>
  <si>
    <t>кількість об'єктів будівництва</t>
  </si>
  <si>
    <t>питома вага кількості питома вага кількості об'єктів будівництва,  які заплановано побудуввати до кількості об'єктів будівництва,  які необхідно побудувати</t>
  </si>
  <si>
    <t>виготовленння ПКД на реконструкцію під`їздної дороги від вул Вінницьке шосе до вул Вінницьке шосе, 18 (індустріальний парк) в м. Хмельницькому</t>
  </si>
  <si>
    <t>реконстукція парку-пам'ятки садово-паркового мистецтва місцевого значення "Парк ім. М. Чекмана". Ділянка колеса огляду</t>
  </si>
  <si>
    <t>реконструкція скидного колектора та розчистка річки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</si>
  <si>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реконструкція вулиці Проскурівської від вул. Володимирської до вул. Соборної в м. Хмельницькому (в т.ч. ПКД, геодезія)</t>
  </si>
  <si>
    <t xml:space="preserve">середні витрати на реконструкцію одного об'єкта </t>
  </si>
  <si>
    <t>питома вага кількості об'єктів реконструкції,  які заплановано реконструювати до кількості об'єктів реконструкції,  які необхідно реконструювати</t>
  </si>
  <si>
    <t>За бюджетною програмою 1417310 "Будівництво об’єктів житлово-комунального господарства" на 2022 р. видатки спеціального фонду місцевого бюджету передбачені у розмірі 6670000 грн, в т.ч.: КЕКВ 3122 "Капітальне будівництво (придбання) інших об'єктів" - 3900000 грн.; КЕКВ 3142 "Реконструкція та реставрація інших об'єктів" - 2770000 грн. на забезпечення будівництва та реконструкції об’єктів.</t>
  </si>
  <si>
    <t>пропозиції план відділу з благоустрою міста</t>
  </si>
  <si>
    <t>Забезпечення реконструкції та реставрації об’єктів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</si>
  <si>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спеціальним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</si>
  <si>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 xml:space="preserve">Кошти, які надійшли управлінню у 2020 р. за спеціальним фондом місцевого бюджету використані у обсязі 4006260 грн. (капітальні видатки), в т.ч.: КЕКВ 3122 "Капітальне будівництво (придбання) інших об'єктів" - 2217003 грн.; КЕКВ 3142 "Реконструкція та реставрація інших об'єктів" - 1789257 грн.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</si>
</sst>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#,##0.0000"/>
  </numFmts>
  <fonts count="5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15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 horizontal="left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right" vertical="center" indent="4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55" applyFont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2" fontId="9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9" fillId="0" borderId="10" xfId="48" applyFont="1" applyBorder="1" applyAlignment="1">
      <alignment horizontal="left" vertical="center" wrapText="1"/>
      <protection/>
    </xf>
    <xf numFmtId="0" fontId="13" fillId="0" borderId="0" xfId="48" applyFont="1" applyBorder="1" applyAlignment="1">
      <alignment horizontal="center" vertical="center" wrapText="1"/>
      <protection/>
    </xf>
    <xf numFmtId="3" fontId="9" fillId="33" borderId="13" xfId="50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9" fillId="0" borderId="10" xfId="49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vertical="center" wrapText="1"/>
      <protection/>
    </xf>
    <xf numFmtId="0" fontId="9" fillId="0" borderId="10" xfId="49" applyFont="1" applyBorder="1" applyAlignment="1">
      <alignment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0" fillId="0" borderId="12" xfId="55" applyFont="1" applyBorder="1" applyAlignment="1">
      <alignment vertical="center" wrapText="1"/>
      <protection/>
    </xf>
    <xf numFmtId="0" fontId="10" fillId="0" borderId="16" xfId="55" applyFont="1" applyBorder="1" applyAlignment="1">
      <alignment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10" xfId="55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1 2 3 2" xfId="48"/>
    <cellStyle name="Звичайний 21 2 3 2 3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_Паспорт_Звіт 2012 остання сесія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96" t="s">
        <v>0</v>
      </c>
      <c r="H1" s="96"/>
      <c r="I1" s="96"/>
    </row>
    <row r="2" spans="2:9" ht="15.75" customHeight="1">
      <c r="B2" s="6"/>
      <c r="C2" s="6"/>
      <c r="D2" s="6"/>
      <c r="E2" s="6"/>
      <c r="F2" s="6"/>
      <c r="G2" s="96" t="s">
        <v>1</v>
      </c>
      <c r="H2" s="96"/>
      <c r="I2" s="96"/>
    </row>
    <row r="3" spans="2:9" ht="15.75" customHeight="1">
      <c r="B3" s="6"/>
      <c r="C3" s="6"/>
      <c r="D3" s="6"/>
      <c r="E3" s="6"/>
      <c r="F3" s="6"/>
      <c r="G3" s="96" t="s">
        <v>2</v>
      </c>
      <c r="H3" s="96"/>
      <c r="I3" s="96"/>
    </row>
    <row r="4" spans="1:9" ht="15.75">
      <c r="A4" s="1"/>
      <c r="B4" s="6"/>
      <c r="C4" s="6"/>
      <c r="D4" s="6"/>
      <c r="E4" s="6"/>
      <c r="F4" s="6"/>
      <c r="G4" s="96" t="s">
        <v>11</v>
      </c>
      <c r="H4" s="96"/>
      <c r="I4" s="96"/>
    </row>
    <row r="5" spans="1:9" ht="15.75">
      <c r="A5" s="6"/>
      <c r="B5" s="6"/>
      <c r="C5" s="6"/>
      <c r="D5" s="6"/>
      <c r="E5" s="6"/>
      <c r="F5" s="6"/>
      <c r="G5" s="96" t="s">
        <v>106</v>
      </c>
      <c r="H5" s="96"/>
      <c r="I5" s="9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7" t="s">
        <v>133</v>
      </c>
      <c r="B7" s="97"/>
      <c r="C7" s="97"/>
      <c r="D7" s="97"/>
      <c r="E7" s="97"/>
      <c r="F7" s="97"/>
      <c r="G7" s="97"/>
      <c r="H7" s="97"/>
      <c r="I7" s="9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90" t="s">
        <v>19</v>
      </c>
      <c r="B10" s="90"/>
      <c r="C10" s="90"/>
      <c r="D10" s="90"/>
      <c r="E10" s="90"/>
      <c r="F10" s="100" t="s">
        <v>118</v>
      </c>
      <c r="G10" s="100"/>
      <c r="H10" s="40" t="s">
        <v>110</v>
      </c>
      <c r="I10" s="39">
        <v>22564000000</v>
      </c>
    </row>
    <row r="11" spans="1:9" ht="48.75" customHeight="1">
      <c r="A11" s="92" t="s">
        <v>20</v>
      </c>
      <c r="B11" s="92"/>
      <c r="C11" s="92"/>
      <c r="D11" s="92"/>
      <c r="E11" s="92"/>
      <c r="F11" s="99" t="s">
        <v>109</v>
      </c>
      <c r="G11" s="99"/>
      <c r="H11" s="35" t="s">
        <v>107</v>
      </c>
      <c r="I11" s="35" t="s">
        <v>108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98" t="s">
        <v>14</v>
      </c>
      <c r="B13" s="98"/>
      <c r="C13" s="98"/>
      <c r="D13" s="98"/>
      <c r="E13" s="98"/>
      <c r="F13" s="98"/>
      <c r="G13" s="98"/>
      <c r="H13" s="98"/>
      <c r="I13" s="98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98" t="s">
        <v>3</v>
      </c>
      <c r="B15" s="98"/>
      <c r="C15" s="98"/>
      <c r="D15" s="98"/>
      <c r="E15" s="98"/>
      <c r="F15" s="98"/>
      <c r="G15" s="98"/>
      <c r="H15" s="98"/>
      <c r="I15" s="98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4" t="s">
        <v>112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91" t="s">
        <v>113</v>
      </c>
      <c r="B19" s="91"/>
      <c r="C19" s="91"/>
      <c r="D19" s="91" t="s">
        <v>42</v>
      </c>
      <c r="E19" s="83" t="s">
        <v>134</v>
      </c>
      <c r="F19" s="83" t="s">
        <v>135</v>
      </c>
      <c r="G19" s="83" t="s">
        <v>136</v>
      </c>
      <c r="H19" s="83" t="s">
        <v>128</v>
      </c>
      <c r="I19" s="83" t="s">
        <v>137</v>
      </c>
    </row>
    <row r="20" spans="1:9" ht="15.75" customHeight="1">
      <c r="A20" s="91"/>
      <c r="B20" s="91"/>
      <c r="C20" s="91"/>
      <c r="D20" s="91"/>
      <c r="E20" s="83"/>
      <c r="F20" s="83"/>
      <c r="G20" s="83"/>
      <c r="H20" s="83"/>
      <c r="I20" s="83"/>
    </row>
    <row r="21" spans="1:9" ht="15.75" customHeight="1">
      <c r="A21" s="91">
        <v>1</v>
      </c>
      <c r="B21" s="91"/>
      <c r="C21" s="91"/>
      <c r="D21" s="19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</row>
    <row r="22" spans="1:9" ht="15.75" customHeight="1">
      <c r="A22" s="85" t="s">
        <v>114</v>
      </c>
      <c r="B22" s="86"/>
      <c r="C22" s="86"/>
      <c r="D22" s="86"/>
      <c r="E22" s="86"/>
      <c r="F22" s="86"/>
      <c r="G22" s="86"/>
      <c r="H22" s="86"/>
      <c r="I22" s="87"/>
    </row>
    <row r="23" spans="1:9" ht="15.75" customHeight="1">
      <c r="A23" s="85"/>
      <c r="B23" s="86"/>
      <c r="C23" s="87"/>
      <c r="D23" s="27"/>
      <c r="E23" s="14"/>
      <c r="F23" s="14"/>
      <c r="G23" s="14"/>
      <c r="H23" s="14"/>
      <c r="I23" s="14"/>
    </row>
    <row r="24" spans="1:9" ht="15.75" customHeight="1">
      <c r="A24" s="85"/>
      <c r="B24" s="86"/>
      <c r="C24" s="87"/>
      <c r="D24" s="27"/>
      <c r="E24" s="14"/>
      <c r="F24" s="14"/>
      <c r="G24" s="14"/>
      <c r="H24" s="14"/>
      <c r="I24" s="14"/>
    </row>
    <row r="25" spans="1:9" ht="15.75" customHeight="1">
      <c r="A25" s="85" t="s">
        <v>127</v>
      </c>
      <c r="B25" s="86"/>
      <c r="C25" s="86"/>
      <c r="D25" s="86"/>
      <c r="E25" s="86"/>
      <c r="F25" s="86"/>
      <c r="G25" s="86"/>
      <c r="H25" s="86"/>
      <c r="I25" s="87"/>
    </row>
    <row r="26" spans="1:9" ht="15.75" customHeight="1">
      <c r="A26" s="85"/>
      <c r="B26" s="86"/>
      <c r="C26" s="87"/>
      <c r="D26" s="27"/>
      <c r="E26" s="14"/>
      <c r="F26" s="14"/>
      <c r="G26" s="14"/>
      <c r="H26" s="14"/>
      <c r="I26" s="14"/>
    </row>
    <row r="27" spans="1:9" ht="15.75" customHeight="1">
      <c r="A27" s="85"/>
      <c r="B27" s="86"/>
      <c r="C27" s="87"/>
      <c r="D27" s="27"/>
      <c r="E27" s="14"/>
      <c r="F27" s="14"/>
      <c r="G27" s="14"/>
      <c r="H27" s="14"/>
      <c r="I27" s="1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94" t="s">
        <v>138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2:10" ht="15.75">
      <c r="B30" s="6"/>
      <c r="C30" s="6"/>
      <c r="D30" s="6"/>
      <c r="E30" s="6"/>
      <c r="F30" s="6"/>
      <c r="G30" s="6"/>
      <c r="H30" s="6"/>
      <c r="J30" s="41" t="s">
        <v>18</v>
      </c>
    </row>
    <row r="31" spans="1:10" ht="31.5" customHeight="1">
      <c r="A31" s="83" t="s">
        <v>115</v>
      </c>
      <c r="B31" s="83" t="s">
        <v>116</v>
      </c>
      <c r="C31" s="83" t="s">
        <v>15</v>
      </c>
      <c r="D31" s="83" t="s">
        <v>117</v>
      </c>
      <c r="E31" s="83" t="s">
        <v>134</v>
      </c>
      <c r="F31" s="83" t="s">
        <v>135</v>
      </c>
      <c r="G31" s="83" t="s">
        <v>136</v>
      </c>
      <c r="H31" s="83" t="s">
        <v>128</v>
      </c>
      <c r="I31" s="83" t="s">
        <v>137</v>
      </c>
      <c r="J31" s="83" t="s">
        <v>111</v>
      </c>
    </row>
    <row r="32" spans="1:10" ht="81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ht="15.75">
      <c r="A34" s="14"/>
      <c r="B34" s="15"/>
      <c r="C34" s="14"/>
      <c r="D34" s="14"/>
      <c r="E34" s="14"/>
      <c r="F34" s="14"/>
      <c r="G34" s="14"/>
      <c r="H34" s="14"/>
      <c r="I34" s="14"/>
      <c r="J34" s="14"/>
    </row>
    <row r="35" spans="1:10" ht="15.75">
      <c r="A35" s="14"/>
      <c r="B35" s="15"/>
      <c r="C35" s="14"/>
      <c r="D35" s="14"/>
      <c r="E35" s="14"/>
      <c r="F35" s="14"/>
      <c r="G35" s="14"/>
      <c r="H35" s="14"/>
      <c r="I35" s="14"/>
      <c r="J35" s="14"/>
    </row>
    <row r="36" spans="1:10" ht="15.75">
      <c r="A36" s="14"/>
      <c r="B36" s="15"/>
      <c r="C36" s="14"/>
      <c r="D36" s="14"/>
      <c r="E36" s="14"/>
      <c r="F36" s="14"/>
      <c r="G36" s="14"/>
      <c r="H36" s="14"/>
      <c r="I36" s="14"/>
      <c r="J36" s="14"/>
    </row>
    <row r="37" spans="1:10" ht="15.75">
      <c r="A37" s="14"/>
      <c r="B37" s="14" t="s">
        <v>16</v>
      </c>
      <c r="C37" s="14"/>
      <c r="D37" s="14"/>
      <c r="E37" s="14"/>
      <c r="F37" s="14"/>
      <c r="G37" s="14"/>
      <c r="H37" s="14"/>
      <c r="I37" s="14"/>
      <c r="J37" s="14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94" t="s">
        <v>139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5.75">
      <c r="A40" s="6"/>
      <c r="B40" s="6"/>
      <c r="C40" s="6"/>
      <c r="D40" s="6"/>
      <c r="E40" s="6"/>
      <c r="F40" s="6"/>
      <c r="G40" s="6"/>
      <c r="H40" s="6"/>
      <c r="J40" s="41" t="s">
        <v>17</v>
      </c>
    </row>
    <row r="41" spans="1:10" ht="15.75" customHeight="1">
      <c r="A41" s="83" t="s">
        <v>115</v>
      </c>
      <c r="B41" s="83" t="s">
        <v>116</v>
      </c>
      <c r="C41" s="83" t="s">
        <v>15</v>
      </c>
      <c r="D41" s="83" t="s">
        <v>117</v>
      </c>
      <c r="E41" s="83" t="s">
        <v>134</v>
      </c>
      <c r="F41" s="83" t="s">
        <v>135</v>
      </c>
      <c r="G41" s="83" t="s">
        <v>136</v>
      </c>
      <c r="H41" s="83" t="s">
        <v>128</v>
      </c>
      <c r="I41" s="83" t="s">
        <v>137</v>
      </c>
      <c r="J41" s="83" t="s">
        <v>111</v>
      </c>
    </row>
    <row r="42" spans="1:10" ht="87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5.75">
      <c r="A43" s="14">
        <v>1</v>
      </c>
      <c r="B43" s="14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14">
        <v>8</v>
      </c>
      <c r="I43" s="14">
        <v>9</v>
      </c>
      <c r="J43" s="14">
        <v>10</v>
      </c>
    </row>
    <row r="44" spans="1:10" ht="15.75">
      <c r="A44" s="14"/>
      <c r="B44" s="15"/>
      <c r="C44" s="14"/>
      <c r="D44" s="14"/>
      <c r="E44" s="14"/>
      <c r="F44" s="14"/>
      <c r="G44" s="14"/>
      <c r="H44" s="14"/>
      <c r="I44" s="14"/>
      <c r="J44" s="14"/>
    </row>
    <row r="45" spans="1:10" ht="15.75">
      <c r="A45" s="14"/>
      <c r="B45" s="15"/>
      <c r="C45" s="14"/>
      <c r="D45" s="14"/>
      <c r="E45" s="14"/>
      <c r="F45" s="14"/>
      <c r="G45" s="14"/>
      <c r="H45" s="14"/>
      <c r="I45" s="14"/>
      <c r="J45" s="14"/>
    </row>
    <row r="46" spans="1:10" ht="15.75">
      <c r="A46" s="14"/>
      <c r="B46" s="15"/>
      <c r="C46" s="14"/>
      <c r="D46" s="14"/>
      <c r="E46" s="14"/>
      <c r="F46" s="14"/>
      <c r="G46" s="14"/>
      <c r="H46" s="14"/>
      <c r="I46" s="14"/>
      <c r="J46" s="14"/>
    </row>
    <row r="47" spans="1:10" ht="15.75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94" t="s">
        <v>5</v>
      </c>
      <c r="B52" s="94"/>
      <c r="C52" s="88" t="s">
        <v>10</v>
      </c>
      <c r="D52" s="88"/>
      <c r="E52" s="88"/>
      <c r="F52" s="6"/>
      <c r="G52" s="6"/>
      <c r="H52" s="88" t="s">
        <v>9</v>
      </c>
      <c r="I52" s="88"/>
    </row>
    <row r="53" spans="1:9" ht="15.75" customHeight="1">
      <c r="A53" s="7"/>
      <c r="C53" s="89" t="s">
        <v>6</v>
      </c>
      <c r="D53" s="89"/>
      <c r="E53" s="89"/>
      <c r="F53" s="6"/>
      <c r="G53" s="6"/>
      <c r="H53" s="89" t="s">
        <v>7</v>
      </c>
      <c r="I53" s="89"/>
    </row>
    <row r="54" spans="1:9" ht="37.5" customHeight="1">
      <c r="A54" s="93" t="s">
        <v>8</v>
      </c>
      <c r="B54" s="93"/>
      <c r="C54" s="95" t="s">
        <v>10</v>
      </c>
      <c r="D54" s="95"/>
      <c r="E54" s="95"/>
      <c r="F54" s="11"/>
      <c r="G54" s="11"/>
      <c r="H54" s="95" t="s">
        <v>9</v>
      </c>
      <c r="I54" s="95"/>
    </row>
    <row r="55" spans="1:9" ht="15.75" customHeight="1">
      <c r="A55" s="7"/>
      <c r="B55" s="4"/>
      <c r="C55" s="89" t="s">
        <v>6</v>
      </c>
      <c r="D55" s="89"/>
      <c r="E55" s="89"/>
      <c r="F55" s="6"/>
      <c r="G55" s="6"/>
      <c r="H55" s="89" t="s">
        <v>7</v>
      </c>
      <c r="I55" s="89"/>
    </row>
    <row r="58" ht="15.75">
      <c r="A58" s="2"/>
    </row>
    <row r="60" ht="15.75">
      <c r="A60" s="2"/>
    </row>
  </sheetData>
  <sheetProtection/>
  <mergeCells count="59">
    <mergeCell ref="F11:G11"/>
    <mergeCell ref="A23:C23"/>
    <mergeCell ref="F10:G10"/>
    <mergeCell ref="E41:E42"/>
    <mergeCell ref="F41:F42"/>
    <mergeCell ref="A13:I13"/>
    <mergeCell ref="A29:J29"/>
    <mergeCell ref="A39:J39"/>
    <mergeCell ref="A31:A32"/>
    <mergeCell ref="A22:I22"/>
    <mergeCell ref="H55:I55"/>
    <mergeCell ref="H54:I54"/>
    <mergeCell ref="H19:H20"/>
    <mergeCell ref="A15:I15"/>
    <mergeCell ref="A25:I25"/>
    <mergeCell ref="H31:H32"/>
    <mergeCell ref="C31:C32"/>
    <mergeCell ref="A41:A42"/>
    <mergeCell ref="B41:B42"/>
    <mergeCell ref="B31:B32"/>
    <mergeCell ref="G2:I2"/>
    <mergeCell ref="G1:I1"/>
    <mergeCell ref="G3:I3"/>
    <mergeCell ref="A7:I7"/>
    <mergeCell ref="G4:I4"/>
    <mergeCell ref="G5:I5"/>
    <mergeCell ref="A54:B54"/>
    <mergeCell ref="C55:E55"/>
    <mergeCell ref="A52:B52"/>
    <mergeCell ref="C54:E54"/>
    <mergeCell ref="C52:E52"/>
    <mergeCell ref="C53:E53"/>
    <mergeCell ref="H53:I53"/>
    <mergeCell ref="I31:I32"/>
    <mergeCell ref="A10:E10"/>
    <mergeCell ref="D31:D32"/>
    <mergeCell ref="D41:D42"/>
    <mergeCell ref="D19:D20"/>
    <mergeCell ref="A19:C20"/>
    <mergeCell ref="A21:C21"/>
    <mergeCell ref="E31:E32"/>
    <mergeCell ref="A11:E11"/>
    <mergeCell ref="H52:I52"/>
    <mergeCell ref="J31:J32"/>
    <mergeCell ref="I41:I42"/>
    <mergeCell ref="A26:C26"/>
    <mergeCell ref="G41:G42"/>
    <mergeCell ref="J41:J42"/>
    <mergeCell ref="G31:G32"/>
    <mergeCell ref="C41:C42"/>
    <mergeCell ref="H41:H42"/>
    <mergeCell ref="F31:F32"/>
    <mergeCell ref="A17:J17"/>
    <mergeCell ref="E19:E20"/>
    <mergeCell ref="F19:F20"/>
    <mergeCell ref="G19:G20"/>
    <mergeCell ref="I19:I20"/>
    <mergeCell ref="A27:C27"/>
    <mergeCell ref="A24:C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9"/>
  <sheetViews>
    <sheetView view="pageBreakPreview" zoomScale="115" zoomScaleSheetLayoutView="115" zoomScalePageLayoutView="0" workbookViewId="0" topLeftCell="A28">
      <selection activeCell="A29" sqref="A29:M29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82" customWidth="1"/>
    <col min="7" max="7" width="16.28125" style="0" customWidth="1"/>
    <col min="8" max="8" width="14.57421875" style="82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98" t="s">
        <v>156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15.75">
      <c r="M2" s="41" t="s">
        <v>18</v>
      </c>
    </row>
    <row r="3" spans="1:13" ht="47.25" customHeight="1">
      <c r="A3" s="146" t="s">
        <v>65</v>
      </c>
      <c r="B3" s="146" t="s">
        <v>66</v>
      </c>
      <c r="C3" s="146" t="s">
        <v>62</v>
      </c>
      <c r="D3" s="83" t="s">
        <v>134</v>
      </c>
      <c r="E3" s="83"/>
      <c r="F3" s="83" t="s">
        <v>135</v>
      </c>
      <c r="G3" s="83"/>
      <c r="H3" s="83" t="s">
        <v>136</v>
      </c>
      <c r="I3" s="83"/>
      <c r="J3" s="83" t="s">
        <v>128</v>
      </c>
      <c r="K3" s="83"/>
      <c r="L3" s="83" t="s">
        <v>137</v>
      </c>
      <c r="M3" s="83"/>
    </row>
    <row r="4" spans="1:13" ht="109.5" customHeight="1">
      <c r="A4" s="147"/>
      <c r="B4" s="147"/>
      <c r="C4" s="147"/>
      <c r="D4" s="14" t="s">
        <v>64</v>
      </c>
      <c r="E4" s="14" t="s">
        <v>63</v>
      </c>
      <c r="F4" s="62" t="s">
        <v>64</v>
      </c>
      <c r="G4" s="14" t="s">
        <v>63</v>
      </c>
      <c r="H4" s="62" t="s">
        <v>64</v>
      </c>
      <c r="I4" s="14" t="s">
        <v>63</v>
      </c>
      <c r="J4" s="14" t="s">
        <v>64</v>
      </c>
      <c r="K4" s="14" t="s">
        <v>63</v>
      </c>
      <c r="L4" s="14" t="s">
        <v>64</v>
      </c>
      <c r="M4" s="14" t="s">
        <v>63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62">
        <v>6</v>
      </c>
      <c r="G5" s="14">
        <v>7</v>
      </c>
      <c r="H5" s="62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8" customHeight="1">
      <c r="A6" s="15" t="s">
        <v>244</v>
      </c>
      <c r="B6" s="14"/>
      <c r="C6" s="14"/>
      <c r="D6" s="62">
        <f>SUM(D7:D26)</f>
        <v>4006260.21</v>
      </c>
      <c r="E6" s="62"/>
      <c r="F6" s="62">
        <f>SUM(F7:F26)</f>
        <v>5950000</v>
      </c>
      <c r="G6" s="62"/>
      <c r="H6" s="62">
        <f>SUM(H7:H26)</f>
        <v>6670000</v>
      </c>
      <c r="I6" s="62"/>
      <c r="J6" s="62">
        <f>'Форма 2022-2 П.7'!H21</f>
        <v>7023510</v>
      </c>
      <c r="K6" s="62"/>
      <c r="L6" s="62">
        <f>'Форма 2022-2 П.7'!N21</f>
        <v>7374685.5</v>
      </c>
      <c r="M6" s="62"/>
    </row>
    <row r="7" spans="1:13" ht="66" customHeight="1">
      <c r="A7" s="45" t="s">
        <v>223</v>
      </c>
      <c r="B7" s="14" t="s">
        <v>262</v>
      </c>
      <c r="C7" s="62">
        <v>18370999</v>
      </c>
      <c r="D7" s="62">
        <f>'Форма 2022-2 П.8'!F11</f>
        <v>1963668.27</v>
      </c>
      <c r="E7" s="62">
        <v>24</v>
      </c>
      <c r="F7" s="62">
        <f>'Форма 2022-2 П.8'!I11</f>
        <v>0</v>
      </c>
      <c r="G7" s="59"/>
      <c r="H7" s="62">
        <f>'Форма 2022-2 П.8'!L11</f>
        <v>0</v>
      </c>
      <c r="I7" s="59"/>
      <c r="J7" s="59"/>
      <c r="K7" s="59"/>
      <c r="L7" s="59"/>
      <c r="M7" s="59"/>
    </row>
    <row r="8" spans="1:13" ht="69.75" customHeight="1">
      <c r="A8" s="47" t="s">
        <v>261</v>
      </c>
      <c r="B8" s="14" t="s">
        <v>247</v>
      </c>
      <c r="C8" s="62">
        <v>19973126</v>
      </c>
      <c r="D8" s="62">
        <f>'Форма 2022-2 П.8'!F12</f>
        <v>253335</v>
      </c>
      <c r="E8" s="59"/>
      <c r="F8" s="62">
        <f>'Форма 2022-2 П.8'!I12</f>
        <v>3000000</v>
      </c>
      <c r="G8" s="62">
        <v>18</v>
      </c>
      <c r="H8" s="62">
        <f>'Форма 2022-2 П.8'!L12</f>
        <v>2000000</v>
      </c>
      <c r="I8" s="62">
        <f>(D8+F8+H8)/C8*100</f>
        <v>26.302017020270135</v>
      </c>
      <c r="J8" s="59"/>
      <c r="K8" s="59"/>
      <c r="L8" s="59"/>
      <c r="M8" s="59"/>
    </row>
    <row r="9" spans="1:13" ht="78.75">
      <c r="A9" s="75" t="s">
        <v>257</v>
      </c>
      <c r="B9" s="78">
        <v>2022</v>
      </c>
      <c r="C9" s="62">
        <v>7326277</v>
      </c>
      <c r="D9" s="62"/>
      <c r="E9" s="59"/>
      <c r="F9" s="62">
        <f>'Форма 2022-2 П.8'!I13</f>
        <v>500000</v>
      </c>
      <c r="G9" s="59"/>
      <c r="H9" s="62">
        <f>'Форма 2022-2 П.8'!L13</f>
        <v>500000</v>
      </c>
      <c r="I9" s="62">
        <f>(F9+H89)/C9*100</f>
        <v>6.824748777585123</v>
      </c>
      <c r="J9" s="59"/>
      <c r="K9" s="59"/>
      <c r="L9" s="59"/>
      <c r="M9" s="59"/>
    </row>
    <row r="10" spans="1:13" ht="110.25">
      <c r="A10" s="75" t="s">
        <v>255</v>
      </c>
      <c r="B10" s="59"/>
      <c r="C10" s="62"/>
      <c r="D10" s="62"/>
      <c r="E10" s="59"/>
      <c r="F10" s="62"/>
      <c r="G10" s="59"/>
      <c r="H10" s="62">
        <f>'Форма 2022-2 П.8'!L14</f>
        <v>200000</v>
      </c>
      <c r="I10" s="59"/>
      <c r="J10" s="59"/>
      <c r="K10" s="59"/>
      <c r="L10" s="59"/>
      <c r="M10" s="59"/>
    </row>
    <row r="11" spans="1:13" ht="126">
      <c r="A11" s="75" t="s">
        <v>256</v>
      </c>
      <c r="B11" s="59"/>
      <c r="C11" s="62"/>
      <c r="D11" s="62"/>
      <c r="E11" s="59"/>
      <c r="F11" s="62"/>
      <c r="G11" s="59"/>
      <c r="H11" s="62">
        <f>'Форма 2022-2 П.8'!L15</f>
        <v>200000</v>
      </c>
      <c r="I11" s="59"/>
      <c r="J11" s="59"/>
      <c r="K11" s="59"/>
      <c r="L11" s="59"/>
      <c r="M11" s="59"/>
    </row>
    <row r="12" spans="1:13" ht="63">
      <c r="A12" s="65" t="s">
        <v>228</v>
      </c>
      <c r="B12" s="78">
        <v>2022</v>
      </c>
      <c r="C12" s="62">
        <v>3055662</v>
      </c>
      <c r="D12" s="62"/>
      <c r="E12" s="59"/>
      <c r="F12" s="62"/>
      <c r="G12" s="59"/>
      <c r="H12" s="62">
        <f>'Форма 2022-2 П.8'!L16</f>
        <v>100000</v>
      </c>
      <c r="I12" s="62">
        <f>H12/C12*100</f>
        <v>3.2726132667814696</v>
      </c>
      <c r="J12" s="59"/>
      <c r="K12" s="59"/>
      <c r="L12" s="59"/>
      <c r="M12" s="59"/>
    </row>
    <row r="13" spans="1:13" ht="78.75">
      <c r="A13" s="65" t="s">
        <v>237</v>
      </c>
      <c r="B13" s="78">
        <v>2022</v>
      </c>
      <c r="C13" s="62">
        <v>8650378</v>
      </c>
      <c r="D13" s="62"/>
      <c r="E13" s="59"/>
      <c r="F13" s="62"/>
      <c r="G13" s="59"/>
      <c r="H13" s="62">
        <f>'Форма 2022-2 П.8'!L17</f>
        <v>100000</v>
      </c>
      <c r="I13" s="62">
        <f>H13/C13*100</f>
        <v>1.1560188468064634</v>
      </c>
      <c r="J13" s="59"/>
      <c r="K13" s="59"/>
      <c r="L13" s="59"/>
      <c r="M13" s="59"/>
    </row>
    <row r="14" spans="1:13" ht="110.25">
      <c r="A14" s="65" t="s">
        <v>238</v>
      </c>
      <c r="B14" s="63"/>
      <c r="C14" s="64"/>
      <c r="D14" s="62"/>
      <c r="E14" s="63"/>
      <c r="F14" s="62"/>
      <c r="G14" s="63"/>
      <c r="H14" s="62">
        <f>'Форма 2022-2 П.8'!L18</f>
        <v>400000</v>
      </c>
      <c r="I14" s="63"/>
      <c r="J14" s="63"/>
      <c r="K14" s="63"/>
      <c r="L14" s="63"/>
      <c r="M14" s="63"/>
    </row>
    <row r="15" spans="1:13" ht="63">
      <c r="A15" s="65" t="s">
        <v>231</v>
      </c>
      <c r="B15" s="63"/>
      <c r="C15" s="64"/>
      <c r="D15" s="62"/>
      <c r="E15" s="63"/>
      <c r="F15" s="62"/>
      <c r="G15" s="63"/>
      <c r="H15" s="62">
        <f>'Форма 2022-2 П.8'!L19</f>
        <v>50000</v>
      </c>
      <c r="I15" s="63"/>
      <c r="J15" s="63"/>
      <c r="K15" s="63"/>
      <c r="L15" s="63"/>
      <c r="M15" s="63"/>
    </row>
    <row r="16" spans="1:13" ht="63">
      <c r="A16" s="65" t="s">
        <v>263</v>
      </c>
      <c r="B16" s="63"/>
      <c r="C16" s="64"/>
      <c r="D16" s="62"/>
      <c r="E16" s="63"/>
      <c r="F16" s="62"/>
      <c r="G16" s="63"/>
      <c r="H16" s="62">
        <f>'Форма 2022-2 П.8'!L20</f>
        <v>50000</v>
      </c>
      <c r="I16" s="63"/>
      <c r="J16" s="63"/>
      <c r="K16" s="63"/>
      <c r="L16" s="63"/>
      <c r="M16" s="63"/>
    </row>
    <row r="17" spans="1:13" ht="63">
      <c r="A17" s="65" t="s">
        <v>232</v>
      </c>
      <c r="B17" s="63"/>
      <c r="C17" s="64"/>
      <c r="D17" s="62"/>
      <c r="E17" s="63"/>
      <c r="F17" s="62"/>
      <c r="G17" s="63"/>
      <c r="H17" s="62">
        <f>'Форма 2022-2 П.8'!L21</f>
        <v>50000</v>
      </c>
      <c r="I17" s="63"/>
      <c r="J17" s="63"/>
      <c r="K17" s="63"/>
      <c r="L17" s="63"/>
      <c r="M17" s="63"/>
    </row>
    <row r="18" spans="1:13" ht="63">
      <c r="A18" s="65" t="s">
        <v>233</v>
      </c>
      <c r="B18" s="63"/>
      <c r="C18" s="64"/>
      <c r="D18" s="62"/>
      <c r="E18" s="63"/>
      <c r="F18" s="62"/>
      <c r="G18" s="63"/>
      <c r="H18" s="62">
        <f>'Форма 2022-2 П.8'!L22</f>
        <v>50000</v>
      </c>
      <c r="I18" s="63"/>
      <c r="J18" s="63"/>
      <c r="K18" s="63"/>
      <c r="L18" s="63"/>
      <c r="M18" s="63"/>
    </row>
    <row r="19" spans="1:13" ht="94.5">
      <c r="A19" s="65" t="s">
        <v>234</v>
      </c>
      <c r="B19" s="63"/>
      <c r="C19" s="64"/>
      <c r="D19" s="62"/>
      <c r="E19" s="63"/>
      <c r="F19" s="62"/>
      <c r="G19" s="63"/>
      <c r="H19" s="62">
        <f>'Форма 2022-2 П.8'!L23</f>
        <v>50000</v>
      </c>
      <c r="I19" s="63"/>
      <c r="J19" s="63"/>
      <c r="K19" s="63"/>
      <c r="L19" s="63"/>
      <c r="M19" s="63"/>
    </row>
    <row r="20" spans="1:13" ht="78.75">
      <c r="A20" s="65" t="s">
        <v>235</v>
      </c>
      <c r="B20" s="63"/>
      <c r="C20" s="64"/>
      <c r="D20" s="62"/>
      <c r="E20" s="63"/>
      <c r="F20" s="62"/>
      <c r="G20" s="63"/>
      <c r="H20" s="62">
        <f>'Форма 2022-2 П.8'!L24</f>
        <v>50000</v>
      </c>
      <c r="I20" s="63"/>
      <c r="J20" s="63"/>
      <c r="K20" s="63"/>
      <c r="L20" s="63"/>
      <c r="M20" s="63"/>
    </row>
    <row r="21" spans="1:13" ht="63">
      <c r="A21" s="65" t="s">
        <v>236</v>
      </c>
      <c r="B21" s="63" t="s">
        <v>245</v>
      </c>
      <c r="C21" s="64">
        <v>181970000</v>
      </c>
      <c r="D21" s="62">
        <f>'Форма 2022-2 П.8'!E25</f>
        <v>0</v>
      </c>
      <c r="E21" s="64">
        <v>72</v>
      </c>
      <c r="F21" s="62"/>
      <c r="G21" s="63"/>
      <c r="H21" s="62">
        <f>'Форма 2022-2 П.8'!L25</f>
        <v>100000</v>
      </c>
      <c r="I21" s="63"/>
      <c r="J21" s="63"/>
      <c r="K21" s="63"/>
      <c r="L21" s="63"/>
      <c r="M21" s="63"/>
    </row>
    <row r="22" spans="1:13" ht="47.25">
      <c r="A22" s="45" t="s">
        <v>224</v>
      </c>
      <c r="B22" s="63" t="s">
        <v>246</v>
      </c>
      <c r="C22" s="64">
        <v>8344958</v>
      </c>
      <c r="D22" s="64">
        <f>'Форма 2022-2 П.8'!F41</f>
        <v>1733974.44</v>
      </c>
      <c r="E22" s="64">
        <v>43</v>
      </c>
      <c r="F22" s="64"/>
      <c r="G22" s="63"/>
      <c r="H22" s="64"/>
      <c r="I22" s="63"/>
      <c r="J22" s="63"/>
      <c r="K22" s="63"/>
      <c r="L22" s="63"/>
      <c r="M22" s="63"/>
    </row>
    <row r="23" spans="1:13" ht="78.75">
      <c r="A23" s="45" t="s">
        <v>211</v>
      </c>
      <c r="B23" s="63"/>
      <c r="C23" s="64"/>
      <c r="D23" s="64">
        <f>'Форма 2022-2 П.8'!F42</f>
        <v>0</v>
      </c>
      <c r="E23" s="63"/>
      <c r="F23" s="64">
        <f>'Форма 2022-2 П.8'!I42</f>
        <v>300000</v>
      </c>
      <c r="G23" s="63"/>
      <c r="H23" s="64">
        <f>'Форма 2022-2 П.8'!L42</f>
        <v>300000</v>
      </c>
      <c r="I23" s="63"/>
      <c r="J23" s="63"/>
      <c r="K23" s="63"/>
      <c r="L23" s="63"/>
      <c r="M23" s="63"/>
    </row>
    <row r="24" spans="1:13" ht="94.5">
      <c r="A24" s="45" t="s">
        <v>212</v>
      </c>
      <c r="B24" s="63" t="s">
        <v>247</v>
      </c>
      <c r="C24" s="64">
        <v>10423167</v>
      </c>
      <c r="D24" s="64">
        <f>'Форма 2022-2 П.8'!F43</f>
        <v>55282.5</v>
      </c>
      <c r="E24" s="63"/>
      <c r="F24" s="64">
        <f>'Форма 2022-2 П.8'!I43</f>
        <v>2000000</v>
      </c>
      <c r="G24" s="64">
        <v>18</v>
      </c>
      <c r="H24" s="64">
        <f>'Форма 2022-2 П.8'!L43</f>
        <v>2000000</v>
      </c>
      <c r="I24" s="64">
        <f>(D24+F24+H24)/C24*100</f>
        <v>38.906433140714334</v>
      </c>
      <c r="J24" s="63"/>
      <c r="K24" s="63"/>
      <c r="L24" s="63"/>
      <c r="M24" s="63"/>
    </row>
    <row r="25" spans="1:13" ht="136.5" customHeight="1">
      <c r="A25" s="65" t="s">
        <v>226</v>
      </c>
      <c r="B25" s="63"/>
      <c r="C25" s="64"/>
      <c r="D25" s="64"/>
      <c r="E25" s="63"/>
      <c r="F25" s="64">
        <f>'Форма 2022-2 П.8'!I44</f>
        <v>150000</v>
      </c>
      <c r="G25" s="63"/>
      <c r="H25" s="64">
        <f>'Форма 2022-2 П.8'!L44</f>
        <v>270000</v>
      </c>
      <c r="I25" s="63"/>
      <c r="J25" s="63"/>
      <c r="K25" s="63"/>
      <c r="L25" s="63"/>
      <c r="M25" s="63"/>
    </row>
    <row r="26" spans="1:13" ht="94.5">
      <c r="A26" s="65" t="s">
        <v>227</v>
      </c>
      <c r="B26" s="63"/>
      <c r="C26" s="64"/>
      <c r="D26" s="64"/>
      <c r="E26" s="63"/>
      <c r="F26" s="64"/>
      <c r="G26" s="63"/>
      <c r="H26" s="64">
        <f>'Форма 2022-2 П.8'!L45</f>
        <v>200000</v>
      </c>
      <c r="I26" s="63"/>
      <c r="J26" s="63"/>
      <c r="K26" s="63"/>
      <c r="L26" s="63"/>
      <c r="M26" s="63"/>
    </row>
    <row r="27" ht="14.25" customHeight="1">
      <c r="A27" s="71"/>
    </row>
    <row r="28" spans="1:13" ht="48" customHeight="1">
      <c r="A28" s="94" t="s">
        <v>157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28.5" customHeight="1">
      <c r="A29" s="98" t="s">
        <v>67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</sheetData>
  <sheetProtection/>
  <mergeCells count="11">
    <mergeCell ref="H3:I3"/>
    <mergeCell ref="J3:K3"/>
    <mergeCell ref="L3:M3"/>
    <mergeCell ref="A28:M28"/>
    <mergeCell ref="A29:M29"/>
    <mergeCell ref="A1:M1"/>
    <mergeCell ref="C3:C4"/>
    <mergeCell ref="B3:B4"/>
    <mergeCell ref="A3:A4"/>
    <mergeCell ref="D3:E3"/>
    <mergeCell ref="F3:G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5"/>
  <sheetViews>
    <sheetView view="pageBreakPreview" zoomScale="85" zoomScaleSheetLayoutView="85" zoomScalePageLayoutView="0" workbookViewId="0" topLeftCell="A1">
      <selection activeCell="A14" sqref="A14:L20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94" t="s">
        <v>158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94" t="s">
        <v>159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18</v>
      </c>
      <c r="M4" s="8"/>
      <c r="N4" s="8"/>
      <c r="O4" s="8"/>
      <c r="P4" s="8"/>
      <c r="Q4" s="8"/>
      <c r="R4" s="8"/>
    </row>
    <row r="5" spans="1:18" ht="48" customHeight="1">
      <c r="A5" s="83" t="s">
        <v>68</v>
      </c>
      <c r="B5" s="83" t="s">
        <v>4</v>
      </c>
      <c r="C5" s="112" t="s">
        <v>78</v>
      </c>
      <c r="D5" s="112" t="s">
        <v>82</v>
      </c>
      <c r="E5" s="112" t="s">
        <v>83</v>
      </c>
      <c r="F5" s="112"/>
      <c r="G5" s="112" t="s">
        <v>84</v>
      </c>
      <c r="H5" s="112"/>
      <c r="I5" s="112" t="s">
        <v>85</v>
      </c>
      <c r="J5" s="116" t="s">
        <v>87</v>
      </c>
      <c r="K5" s="116"/>
      <c r="L5" s="112" t="s">
        <v>86</v>
      </c>
      <c r="M5" s="24"/>
      <c r="N5" s="24"/>
      <c r="O5" s="24"/>
      <c r="P5" s="24"/>
      <c r="Q5" s="24"/>
      <c r="R5" s="24"/>
    </row>
    <row r="6" spans="1:18" ht="128.25" customHeight="1">
      <c r="A6" s="83"/>
      <c r="B6" s="83"/>
      <c r="C6" s="112"/>
      <c r="D6" s="112"/>
      <c r="E6" s="112"/>
      <c r="F6" s="112"/>
      <c r="G6" s="112"/>
      <c r="H6" s="112"/>
      <c r="I6" s="112"/>
      <c r="J6" s="14" t="s">
        <v>73</v>
      </c>
      <c r="K6" s="14" t="s">
        <v>74</v>
      </c>
      <c r="L6" s="112"/>
      <c r="M6" s="24"/>
      <c r="N6" s="24"/>
      <c r="O6" s="24"/>
      <c r="P6" s="13"/>
      <c r="Q6" s="24"/>
      <c r="R6" s="24"/>
    </row>
    <row r="7" spans="1:18" ht="15.75">
      <c r="A7" s="14">
        <v>1</v>
      </c>
      <c r="B7" s="14">
        <v>2</v>
      </c>
      <c r="C7" s="19">
        <v>3</v>
      </c>
      <c r="D7" s="19">
        <v>4</v>
      </c>
      <c r="E7" s="91">
        <v>5</v>
      </c>
      <c r="F7" s="91"/>
      <c r="G7" s="162">
        <v>6</v>
      </c>
      <c r="H7" s="162"/>
      <c r="I7" s="19">
        <v>7</v>
      </c>
      <c r="J7" s="19">
        <v>8</v>
      </c>
      <c r="K7" s="19">
        <v>9</v>
      </c>
      <c r="L7" s="19">
        <v>10</v>
      </c>
      <c r="M7" s="24"/>
      <c r="N7" s="24"/>
      <c r="O7" s="24"/>
      <c r="P7" s="13"/>
      <c r="Q7" s="24"/>
      <c r="R7" s="24"/>
    </row>
    <row r="8" spans="1:18" ht="63">
      <c r="A8" s="14">
        <v>3122</v>
      </c>
      <c r="B8" s="15" t="s">
        <v>188</v>
      </c>
      <c r="C8" s="64">
        <v>2253415</v>
      </c>
      <c r="D8" s="64">
        <f>'Форма 2022-2 П.6'!D8</f>
        <v>2217003.27</v>
      </c>
      <c r="E8" s="85"/>
      <c r="F8" s="87"/>
      <c r="G8" s="159"/>
      <c r="H8" s="160"/>
      <c r="I8" s="19"/>
      <c r="J8" s="19"/>
      <c r="K8" s="19"/>
      <c r="L8" s="68">
        <f>D8</f>
        <v>2217003.27</v>
      </c>
      <c r="M8" s="24"/>
      <c r="N8" s="24"/>
      <c r="O8" s="24"/>
      <c r="P8" s="13"/>
      <c r="Q8" s="24"/>
      <c r="R8" s="24"/>
    </row>
    <row r="9" spans="1:18" ht="47.25">
      <c r="A9" s="14">
        <v>3142</v>
      </c>
      <c r="B9" s="15" t="s">
        <v>189</v>
      </c>
      <c r="C9" s="64">
        <v>1918975</v>
      </c>
      <c r="D9" s="64">
        <f>'Форма 2022-2 П.6'!D9</f>
        <v>1789256.94</v>
      </c>
      <c r="E9" s="91"/>
      <c r="F9" s="91"/>
      <c r="G9" s="91"/>
      <c r="H9" s="91"/>
      <c r="I9" s="19"/>
      <c r="J9" s="19"/>
      <c r="K9" s="19"/>
      <c r="L9" s="68">
        <f>D9</f>
        <v>1789256.94</v>
      </c>
      <c r="M9" s="24"/>
      <c r="P9" s="13"/>
      <c r="Q9" s="24"/>
      <c r="R9" s="24"/>
    </row>
    <row r="10" spans="1:18" ht="15.75">
      <c r="A10" s="14"/>
      <c r="B10" s="14" t="s">
        <v>16</v>
      </c>
      <c r="C10" s="64">
        <f>SUM(C8:C9)</f>
        <v>4172390</v>
      </c>
      <c r="D10" s="64">
        <f>SUM(D8:D9)</f>
        <v>4006260.21</v>
      </c>
      <c r="E10" s="91"/>
      <c r="F10" s="91"/>
      <c r="G10" s="91"/>
      <c r="H10" s="91"/>
      <c r="I10" s="19"/>
      <c r="J10" s="19"/>
      <c r="K10" s="19"/>
      <c r="L10" s="68">
        <f>SUM(L8:L9)</f>
        <v>4006260.21</v>
      </c>
      <c r="M10" s="24"/>
      <c r="P10" s="24"/>
      <c r="Q10" s="24"/>
      <c r="R10" s="24"/>
    </row>
    <row r="11" spans="1:18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94" t="s">
        <v>160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24"/>
      <c r="N12" s="24"/>
      <c r="O12" s="24"/>
      <c r="P12" s="24"/>
      <c r="Q12" s="24"/>
      <c r="R12" s="24"/>
    </row>
    <row r="13" spans="1:18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3" t="s">
        <v>18</v>
      </c>
      <c r="M13" s="24"/>
      <c r="N13" s="24"/>
      <c r="O13" s="24"/>
      <c r="P13" s="24"/>
      <c r="Q13" s="24"/>
      <c r="R13" s="24"/>
    </row>
    <row r="14" spans="1:18" ht="15.75">
      <c r="A14" s="83" t="s">
        <v>68</v>
      </c>
      <c r="B14" s="83" t="s">
        <v>4</v>
      </c>
      <c r="C14" s="83" t="s">
        <v>12</v>
      </c>
      <c r="D14" s="83"/>
      <c r="E14" s="83"/>
      <c r="F14" s="83"/>
      <c r="G14" s="83"/>
      <c r="H14" s="83" t="s">
        <v>102</v>
      </c>
      <c r="I14" s="83"/>
      <c r="J14" s="83"/>
      <c r="K14" s="83"/>
      <c r="L14" s="83"/>
      <c r="M14" s="24"/>
      <c r="N14" s="24"/>
      <c r="O14" s="24"/>
      <c r="P14" s="24"/>
      <c r="Q14" s="24"/>
      <c r="R14" s="24"/>
    </row>
    <row r="15" spans="1:18" ht="98.25" customHeight="1">
      <c r="A15" s="83"/>
      <c r="B15" s="83"/>
      <c r="C15" s="83" t="s">
        <v>69</v>
      </c>
      <c r="D15" s="83" t="s">
        <v>70</v>
      </c>
      <c r="E15" s="83" t="s">
        <v>71</v>
      </c>
      <c r="F15" s="83"/>
      <c r="G15" s="83" t="s">
        <v>75</v>
      </c>
      <c r="H15" s="83" t="s">
        <v>72</v>
      </c>
      <c r="I15" s="83" t="s">
        <v>77</v>
      </c>
      <c r="J15" s="83" t="s">
        <v>71</v>
      </c>
      <c r="K15" s="83"/>
      <c r="L15" s="83" t="s">
        <v>76</v>
      </c>
      <c r="M15" s="24"/>
      <c r="N15" s="24"/>
      <c r="O15" s="24"/>
      <c r="P15" s="24"/>
      <c r="Q15" s="24"/>
      <c r="R15" s="24"/>
    </row>
    <row r="16" spans="1:18" ht="31.5">
      <c r="A16" s="83"/>
      <c r="B16" s="83"/>
      <c r="C16" s="83"/>
      <c r="D16" s="83"/>
      <c r="E16" s="14" t="s">
        <v>73</v>
      </c>
      <c r="F16" s="14" t="s">
        <v>74</v>
      </c>
      <c r="G16" s="83"/>
      <c r="H16" s="83"/>
      <c r="I16" s="83"/>
      <c r="J16" s="14" t="s">
        <v>73</v>
      </c>
      <c r="K16" s="14" t="s">
        <v>74</v>
      </c>
      <c r="L16" s="83"/>
      <c r="M16" s="24"/>
      <c r="N16" s="24"/>
      <c r="O16" s="24"/>
      <c r="P16" s="24"/>
      <c r="Q16" s="24"/>
      <c r="R16" s="24"/>
    </row>
    <row r="17" spans="1:18" ht="15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24"/>
      <c r="N17" s="24"/>
      <c r="O17" s="24"/>
      <c r="P17" s="24"/>
      <c r="Q17" s="24"/>
      <c r="R17" s="24"/>
    </row>
    <row r="18" spans="1:18" ht="72" customHeight="1">
      <c r="A18" s="14">
        <v>3122</v>
      </c>
      <c r="B18" s="15" t="s">
        <v>188</v>
      </c>
      <c r="C18" s="62">
        <f>'Форма 2022-2 П.6'!H8</f>
        <v>3500000</v>
      </c>
      <c r="D18" s="14"/>
      <c r="E18" s="14"/>
      <c r="F18" s="14"/>
      <c r="G18" s="62">
        <f>C18</f>
        <v>3500000</v>
      </c>
      <c r="H18" s="62">
        <f>'Форма 2022-2 П.6'!L8</f>
        <v>3900000</v>
      </c>
      <c r="I18" s="14"/>
      <c r="J18" s="14"/>
      <c r="K18" s="14"/>
      <c r="L18" s="62">
        <f>H18</f>
        <v>3900000</v>
      </c>
      <c r="M18" s="24"/>
      <c r="N18" s="24"/>
      <c r="O18" s="24"/>
      <c r="P18" s="24"/>
      <c r="Q18" s="24"/>
      <c r="R18" s="24"/>
    </row>
    <row r="19" spans="1:18" ht="47.25">
      <c r="A19" s="14">
        <v>3142</v>
      </c>
      <c r="B19" s="15" t="s">
        <v>189</v>
      </c>
      <c r="C19" s="62">
        <f>'Форма 2022-2 П.6'!H9</f>
        <v>2450000</v>
      </c>
      <c r="D19" s="14"/>
      <c r="E19" s="14"/>
      <c r="F19" s="14"/>
      <c r="G19" s="62">
        <f>C19</f>
        <v>2450000</v>
      </c>
      <c r="H19" s="62">
        <f>'Форма 2022-2 П.6'!L9</f>
        <v>2770000</v>
      </c>
      <c r="I19" s="14"/>
      <c r="J19" s="14"/>
      <c r="K19" s="14"/>
      <c r="L19" s="62">
        <f>H19</f>
        <v>2770000</v>
      </c>
      <c r="M19" s="24"/>
      <c r="N19" s="24"/>
      <c r="O19" s="24"/>
      <c r="P19" s="24"/>
      <c r="Q19" s="24"/>
      <c r="R19" s="24"/>
    </row>
    <row r="20" spans="1:18" ht="18.75" customHeight="1">
      <c r="A20" s="14"/>
      <c r="B20" s="14" t="s">
        <v>16</v>
      </c>
      <c r="C20" s="62">
        <f>SUM(C18:C19)</f>
        <v>5950000</v>
      </c>
      <c r="D20" s="62"/>
      <c r="E20" s="62"/>
      <c r="F20" s="62"/>
      <c r="G20" s="62">
        <f>SUM(G18:G19)</f>
        <v>5950000</v>
      </c>
      <c r="H20" s="62">
        <f>SUM(H18:H19)</f>
        <v>6670000</v>
      </c>
      <c r="I20" s="62"/>
      <c r="J20" s="62"/>
      <c r="K20" s="62"/>
      <c r="L20" s="62">
        <f>SUM(L18:L19)</f>
        <v>6670000</v>
      </c>
      <c r="M20" s="24"/>
      <c r="N20" s="24"/>
      <c r="O20" s="24"/>
      <c r="P20" s="24"/>
      <c r="Q20" s="24"/>
      <c r="R20" s="24"/>
    </row>
    <row r="22" spans="1:12" ht="15.75" customHeight="1">
      <c r="A22" s="94" t="s">
        <v>161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9:12" ht="15.75">
      <c r="I23" s="26"/>
      <c r="J23" s="26"/>
      <c r="K23" s="26"/>
      <c r="L23" s="13" t="s">
        <v>18</v>
      </c>
    </row>
    <row r="24" spans="1:12" ht="15">
      <c r="A24" s="83" t="s">
        <v>68</v>
      </c>
      <c r="B24" s="83" t="s">
        <v>4</v>
      </c>
      <c r="C24" s="112" t="s">
        <v>78</v>
      </c>
      <c r="D24" s="112"/>
      <c r="E24" s="112" t="s">
        <v>79</v>
      </c>
      <c r="F24" s="112" t="s">
        <v>130</v>
      </c>
      <c r="G24" s="112" t="s">
        <v>162</v>
      </c>
      <c r="H24" s="112" t="s">
        <v>163</v>
      </c>
      <c r="I24" s="112" t="s">
        <v>80</v>
      </c>
      <c r="J24" s="112"/>
      <c r="K24" s="112" t="s">
        <v>81</v>
      </c>
      <c r="L24" s="112"/>
    </row>
    <row r="25" spans="1:12" ht="17.25" customHeight="1">
      <c r="A25" s="83"/>
      <c r="B25" s="83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ht="113.25" customHeight="1">
      <c r="A26" s="83"/>
      <c r="B26" s="83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2" ht="15.75">
      <c r="A27" s="14">
        <v>1</v>
      </c>
      <c r="B27" s="14">
        <v>2</v>
      </c>
      <c r="C27" s="155">
        <v>3</v>
      </c>
      <c r="D27" s="155"/>
      <c r="E27" s="19">
        <v>4</v>
      </c>
      <c r="F27" s="19">
        <v>5</v>
      </c>
      <c r="G27" s="19">
        <v>6</v>
      </c>
      <c r="H27" s="19">
        <v>7</v>
      </c>
      <c r="I27" s="91">
        <v>8</v>
      </c>
      <c r="J27" s="91"/>
      <c r="K27" s="91">
        <v>9</v>
      </c>
      <c r="L27" s="91"/>
    </row>
    <row r="28" spans="1:12" ht="63">
      <c r="A28" s="14">
        <v>3122</v>
      </c>
      <c r="B28" s="15" t="s">
        <v>188</v>
      </c>
      <c r="C28" s="119">
        <f>C8</f>
        <v>2253415</v>
      </c>
      <c r="D28" s="119"/>
      <c r="E28" s="64">
        <f>D8</f>
        <v>2217003.27</v>
      </c>
      <c r="F28" s="28"/>
      <c r="G28" s="28"/>
      <c r="H28" s="28"/>
      <c r="I28" s="155"/>
      <c r="J28" s="155"/>
      <c r="K28" s="155"/>
      <c r="L28" s="155"/>
    </row>
    <row r="29" spans="1:12" ht="47.25">
      <c r="A29" s="14">
        <v>3142</v>
      </c>
      <c r="B29" s="15" t="s">
        <v>189</v>
      </c>
      <c r="C29" s="119">
        <f>C9</f>
        <v>1918975</v>
      </c>
      <c r="D29" s="119"/>
      <c r="E29" s="64">
        <f>D9</f>
        <v>1789256.94</v>
      </c>
      <c r="F29" s="28"/>
      <c r="G29" s="28"/>
      <c r="H29" s="28"/>
      <c r="I29" s="155"/>
      <c r="J29" s="155"/>
      <c r="K29" s="155"/>
      <c r="L29" s="155"/>
    </row>
    <row r="30" spans="1:12" ht="15.75">
      <c r="A30" s="14"/>
      <c r="B30" s="14" t="s">
        <v>16</v>
      </c>
      <c r="C30" s="119">
        <f>C28+C29</f>
        <v>4172390</v>
      </c>
      <c r="D30" s="119"/>
      <c r="E30" s="64">
        <f>E28+E29</f>
        <v>4006260.21</v>
      </c>
      <c r="F30" s="28"/>
      <c r="G30" s="28"/>
      <c r="H30" s="28"/>
      <c r="I30" s="155"/>
      <c r="J30" s="155"/>
      <c r="K30" s="155"/>
      <c r="L30" s="155"/>
    </row>
    <row r="32" ht="15">
      <c r="A32" s="12"/>
    </row>
    <row r="33" spans="1:12" ht="15.75">
      <c r="A33" s="94" t="s">
        <v>164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54.75" customHeight="1">
      <c r="A34" s="96" t="s">
        <v>280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30.75" customHeight="1">
      <c r="A35" s="94" t="s">
        <v>165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36.75" customHeight="1">
      <c r="A36" s="96" t="s">
        <v>253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36.75" customHeight="1">
      <c r="A37" s="161" t="s">
        <v>281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ht="36.75" customHeight="1">
      <c r="A38" s="161" t="s">
        <v>248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ht="51.75" customHeight="1">
      <c r="A39" s="157" t="s">
        <v>277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2" spans="1:9" ht="41.25" customHeight="1">
      <c r="A42" s="158" t="s">
        <v>249</v>
      </c>
      <c r="B42" s="158"/>
      <c r="C42" s="158"/>
      <c r="D42" s="7"/>
      <c r="E42" s="107"/>
      <c r="F42" s="107"/>
      <c r="G42" s="6"/>
      <c r="H42" s="156" t="s">
        <v>250</v>
      </c>
      <c r="I42" s="156"/>
    </row>
    <row r="43" spans="1:9" ht="18.75" customHeight="1">
      <c r="A43" s="7"/>
      <c r="D43" s="10"/>
      <c r="E43" s="89" t="s">
        <v>6</v>
      </c>
      <c r="F43" s="89"/>
      <c r="G43" s="6"/>
      <c r="H43" s="89" t="s">
        <v>7</v>
      </c>
      <c r="I43" s="89"/>
    </row>
    <row r="44" spans="1:9" ht="36.75" customHeight="1">
      <c r="A44" s="153" t="s">
        <v>251</v>
      </c>
      <c r="B44" s="153"/>
      <c r="C44" s="153"/>
      <c r="D44" s="73"/>
      <c r="E44" s="74"/>
      <c r="F44" s="74"/>
      <c r="G44" s="11"/>
      <c r="H44" s="156" t="s">
        <v>252</v>
      </c>
      <c r="I44" s="156"/>
    </row>
    <row r="45" spans="1:9" ht="21.75" customHeight="1">
      <c r="A45" s="7"/>
      <c r="B45" s="4"/>
      <c r="D45" s="10"/>
      <c r="E45" s="154" t="s">
        <v>6</v>
      </c>
      <c r="F45" s="154"/>
      <c r="G45" s="6"/>
      <c r="H45" s="89" t="s">
        <v>7</v>
      </c>
      <c r="I45" s="89"/>
    </row>
  </sheetData>
  <sheetProtection/>
  <mergeCells count="70">
    <mergeCell ref="E24:E26"/>
    <mergeCell ref="F24:F26"/>
    <mergeCell ref="A1:R1"/>
    <mergeCell ref="A3:R3"/>
    <mergeCell ref="B5:B6"/>
    <mergeCell ref="J5:K5"/>
    <mergeCell ref="L5:L6"/>
    <mergeCell ref="I5:I6"/>
    <mergeCell ref="A5:A6"/>
    <mergeCell ref="C5:C6"/>
    <mergeCell ref="E5:F6"/>
    <mergeCell ref="D5:D6"/>
    <mergeCell ref="K28:L28"/>
    <mergeCell ref="A24:A26"/>
    <mergeCell ref="H14:L14"/>
    <mergeCell ref="A14:A16"/>
    <mergeCell ref="K24:L26"/>
    <mergeCell ref="C15:C16"/>
    <mergeCell ref="B24:B26"/>
    <mergeCell ref="C24:D26"/>
    <mergeCell ref="A38:L38"/>
    <mergeCell ref="K27:L27"/>
    <mergeCell ref="I27:J27"/>
    <mergeCell ref="G5:H6"/>
    <mergeCell ref="D15:D16"/>
    <mergeCell ref="E15:F15"/>
    <mergeCell ref="H15:H16"/>
    <mergeCell ref="C14:G14"/>
    <mergeCell ref="E7:F7"/>
    <mergeCell ref="G7:H7"/>
    <mergeCell ref="G9:H9"/>
    <mergeCell ref="E10:F10"/>
    <mergeCell ref="B14:B16"/>
    <mergeCell ref="H43:I43"/>
    <mergeCell ref="C28:D28"/>
    <mergeCell ref="C29:D29"/>
    <mergeCell ref="C30:D30"/>
    <mergeCell ref="I28:J28"/>
    <mergeCell ref="A36:L36"/>
    <mergeCell ref="A37:L37"/>
    <mergeCell ref="K29:L29"/>
    <mergeCell ref="K30:L30"/>
    <mergeCell ref="C27:D27"/>
    <mergeCell ref="A35:L35"/>
    <mergeCell ref="H24:H26"/>
    <mergeCell ref="E8:F8"/>
    <mergeCell ref="G8:H8"/>
    <mergeCell ref="G10:H10"/>
    <mergeCell ref="A12:L12"/>
    <mergeCell ref="E9:F9"/>
    <mergeCell ref="I24:J26"/>
    <mergeCell ref="J15:K15"/>
    <mergeCell ref="G15:G16"/>
    <mergeCell ref="I15:I16"/>
    <mergeCell ref="E43:F43"/>
    <mergeCell ref="A39:L39"/>
    <mergeCell ref="H42:I42"/>
    <mergeCell ref="A22:L22"/>
    <mergeCell ref="A42:C42"/>
    <mergeCell ref="E42:F42"/>
    <mergeCell ref="A44:C44"/>
    <mergeCell ref="E45:F45"/>
    <mergeCell ref="L15:L16"/>
    <mergeCell ref="I29:J29"/>
    <mergeCell ref="I30:J30"/>
    <mergeCell ref="H44:I44"/>
    <mergeCell ref="H45:I45"/>
    <mergeCell ref="A33:L33"/>
    <mergeCell ref="A34:L34"/>
    <mergeCell ref="G24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21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96" t="s">
        <v>0</v>
      </c>
      <c r="H1" s="96"/>
      <c r="I1" s="96"/>
    </row>
    <row r="2" spans="2:9" ht="15.75" customHeight="1">
      <c r="B2" s="6"/>
      <c r="C2" s="6"/>
      <c r="D2" s="6"/>
      <c r="E2" s="6"/>
      <c r="F2" s="6"/>
      <c r="G2" s="96" t="s">
        <v>1</v>
      </c>
      <c r="H2" s="96"/>
      <c r="I2" s="96"/>
    </row>
    <row r="3" spans="2:9" ht="15.75" customHeight="1">
      <c r="B3" s="6"/>
      <c r="C3" s="6"/>
      <c r="D3" s="6"/>
      <c r="E3" s="6"/>
      <c r="F3" s="6"/>
      <c r="G3" s="96" t="s">
        <v>2</v>
      </c>
      <c r="H3" s="96"/>
      <c r="I3" s="96"/>
    </row>
    <row r="4" spans="1:9" ht="15.75">
      <c r="A4" s="1"/>
      <c r="B4" s="6"/>
      <c r="C4" s="6"/>
      <c r="D4" s="6"/>
      <c r="E4" s="6"/>
      <c r="F4" s="6"/>
      <c r="G4" s="96" t="s">
        <v>11</v>
      </c>
      <c r="H4" s="96"/>
      <c r="I4" s="96"/>
    </row>
    <row r="5" spans="1:9" ht="15.75">
      <c r="A5" s="6"/>
      <c r="B5" s="6"/>
      <c r="C5" s="6"/>
      <c r="D5" s="6"/>
      <c r="E5" s="6"/>
      <c r="F5" s="6"/>
      <c r="G5" s="96" t="s">
        <v>13</v>
      </c>
      <c r="H5" s="96"/>
      <c r="I5" s="9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7" t="s">
        <v>166</v>
      </c>
      <c r="B7" s="97"/>
      <c r="C7" s="97"/>
      <c r="D7" s="97"/>
      <c r="E7" s="97"/>
      <c r="F7" s="97"/>
      <c r="G7" s="97"/>
      <c r="H7" s="97"/>
      <c r="I7" s="9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90" t="s">
        <v>19</v>
      </c>
      <c r="B10" s="90"/>
      <c r="C10" s="90"/>
      <c r="D10" s="90"/>
      <c r="E10" s="90"/>
      <c r="F10" s="90"/>
      <c r="G10" s="100" t="s">
        <v>118</v>
      </c>
      <c r="H10" s="100"/>
      <c r="I10" s="40" t="s">
        <v>126</v>
      </c>
      <c r="J10" s="34"/>
    </row>
    <row r="11" spans="1:10" ht="61.5" customHeight="1">
      <c r="A11" s="164" t="s">
        <v>20</v>
      </c>
      <c r="B11" s="164"/>
      <c r="C11" s="164"/>
      <c r="D11" s="164"/>
      <c r="E11" s="164"/>
      <c r="F11" s="164"/>
      <c r="G11" s="163" t="s">
        <v>109</v>
      </c>
      <c r="H11" s="163"/>
      <c r="I11" s="37" t="s">
        <v>107</v>
      </c>
      <c r="J11" s="36"/>
    </row>
    <row r="12" spans="1:10" ht="0.75" customHeight="1">
      <c r="A12" s="3"/>
      <c r="B12" s="3"/>
      <c r="C12" s="3"/>
      <c r="D12" s="3"/>
      <c r="E12" s="3"/>
      <c r="F12" s="3"/>
      <c r="G12" s="36"/>
      <c r="H12" s="36"/>
      <c r="I12" s="35"/>
      <c r="J12" s="36"/>
    </row>
    <row r="13" spans="1:10" ht="18.75" customHeight="1">
      <c r="A13" s="90" t="s">
        <v>21</v>
      </c>
      <c r="B13" s="90"/>
      <c r="C13" s="90"/>
      <c r="D13" s="90"/>
      <c r="E13" s="90"/>
      <c r="F13" s="90"/>
      <c r="G13" s="100" t="s">
        <v>118</v>
      </c>
      <c r="H13" s="100"/>
      <c r="I13" s="40" t="s">
        <v>126</v>
      </c>
      <c r="J13" s="34"/>
    </row>
    <row r="14" spans="1:10" ht="91.5" customHeight="1">
      <c r="A14" s="164" t="s">
        <v>22</v>
      </c>
      <c r="B14" s="164"/>
      <c r="C14" s="164"/>
      <c r="D14" s="164"/>
      <c r="E14" s="164"/>
      <c r="F14" s="164"/>
      <c r="G14" s="163" t="s">
        <v>119</v>
      </c>
      <c r="H14" s="163"/>
      <c r="I14" s="37" t="s">
        <v>107</v>
      </c>
      <c r="J14" s="36"/>
    </row>
    <row r="15" spans="1:10" ht="21.75" customHeight="1">
      <c r="A15" s="90" t="s">
        <v>125</v>
      </c>
      <c r="B15" s="90"/>
      <c r="C15" s="100" t="s">
        <v>118</v>
      </c>
      <c r="D15" s="100"/>
      <c r="E15" s="100" t="s">
        <v>124</v>
      </c>
      <c r="F15" s="100"/>
      <c r="G15" s="100" t="s">
        <v>118</v>
      </c>
      <c r="H15" s="100"/>
      <c r="I15" s="39">
        <v>22564000000</v>
      </c>
      <c r="J15" s="38"/>
    </row>
    <row r="16" spans="1:10" ht="74.25" customHeight="1">
      <c r="A16" s="163" t="s">
        <v>121</v>
      </c>
      <c r="B16" s="163"/>
      <c r="C16" s="163" t="s">
        <v>122</v>
      </c>
      <c r="D16" s="163"/>
      <c r="E16" s="163" t="s">
        <v>123</v>
      </c>
      <c r="F16" s="163"/>
      <c r="G16" s="163" t="s">
        <v>120</v>
      </c>
      <c r="H16" s="163"/>
      <c r="I16" s="37" t="s">
        <v>108</v>
      </c>
      <c r="J16" s="36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98" t="s">
        <v>89</v>
      </c>
      <c r="B18" s="98"/>
      <c r="C18" s="98"/>
      <c r="D18" s="98"/>
      <c r="E18" s="98"/>
      <c r="F18" s="98"/>
      <c r="G18" s="98"/>
      <c r="H18" s="98"/>
      <c r="I18" s="98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98" t="s">
        <v>167</v>
      </c>
      <c r="B20" s="98"/>
      <c r="C20" s="98"/>
      <c r="D20" s="98"/>
      <c r="E20" s="98"/>
      <c r="F20" s="98"/>
      <c r="G20" s="98"/>
      <c r="H20" s="98"/>
      <c r="I20" s="98"/>
    </row>
    <row r="21" spans="1:9" ht="15.75">
      <c r="A21" s="2"/>
      <c r="I21" s="13" t="s">
        <v>18</v>
      </c>
    </row>
    <row r="22" spans="1:9" ht="62.25" customHeight="1">
      <c r="A22" s="83" t="s">
        <v>68</v>
      </c>
      <c r="B22" s="83" t="s">
        <v>4</v>
      </c>
      <c r="C22" s="146" t="s">
        <v>169</v>
      </c>
      <c r="D22" s="146" t="s">
        <v>135</v>
      </c>
      <c r="E22" s="83" t="s">
        <v>136</v>
      </c>
      <c r="F22" s="83"/>
      <c r="G22" s="83"/>
      <c r="H22" s="83"/>
      <c r="I22" s="83" t="s">
        <v>170</v>
      </c>
    </row>
    <row r="23" spans="1:9" ht="72" customHeight="1">
      <c r="A23" s="83"/>
      <c r="B23" s="83"/>
      <c r="C23" s="147"/>
      <c r="D23" s="147"/>
      <c r="E23" s="83" t="s">
        <v>72</v>
      </c>
      <c r="F23" s="83"/>
      <c r="G23" s="83" t="s">
        <v>93</v>
      </c>
      <c r="H23" s="83"/>
      <c r="I23" s="83"/>
    </row>
    <row r="24" spans="1:9" ht="15.75">
      <c r="A24" s="14">
        <v>1</v>
      </c>
      <c r="B24" s="14">
        <v>2</v>
      </c>
      <c r="C24" s="14">
        <v>3</v>
      </c>
      <c r="D24" s="14">
        <v>4</v>
      </c>
      <c r="E24" s="83">
        <v>5</v>
      </c>
      <c r="F24" s="83"/>
      <c r="G24" s="121">
        <v>6</v>
      </c>
      <c r="H24" s="121"/>
      <c r="I24" s="14">
        <v>7</v>
      </c>
    </row>
    <row r="25" spans="1:9" ht="15.75">
      <c r="A25" s="14"/>
      <c r="B25" s="23"/>
      <c r="C25" s="23"/>
      <c r="D25" s="23"/>
      <c r="E25" s="83"/>
      <c r="F25" s="83"/>
      <c r="G25" s="121"/>
      <c r="H25" s="121"/>
      <c r="I25" s="23"/>
    </row>
    <row r="26" spans="1:9" ht="15.75">
      <c r="A26" s="14"/>
      <c r="B26" s="29"/>
      <c r="C26" s="23"/>
      <c r="D26" s="23"/>
      <c r="E26" s="83"/>
      <c r="F26" s="83"/>
      <c r="G26" s="121"/>
      <c r="H26" s="121"/>
      <c r="I26" s="23"/>
    </row>
    <row r="27" spans="1:9" ht="15.75">
      <c r="A27" s="21"/>
      <c r="B27" s="31"/>
      <c r="C27" s="32"/>
      <c r="D27" s="32"/>
      <c r="E27" s="21"/>
      <c r="F27" s="21"/>
      <c r="G27" s="33"/>
      <c r="H27" s="33"/>
      <c r="I27" s="32"/>
    </row>
    <row r="28" spans="1:9" ht="15.75">
      <c r="A28" s="90" t="s">
        <v>104</v>
      </c>
      <c r="B28" s="90"/>
      <c r="C28" s="90"/>
      <c r="D28" s="90"/>
      <c r="E28" s="90"/>
      <c r="F28" s="90"/>
      <c r="G28" s="90"/>
      <c r="H28" s="90"/>
      <c r="I28" s="90"/>
    </row>
    <row r="30" spans="1:9" ht="95.25" customHeight="1">
      <c r="A30" s="14" t="s">
        <v>40</v>
      </c>
      <c r="B30" s="14" t="s">
        <v>4</v>
      </c>
      <c r="C30" s="14" t="s">
        <v>42</v>
      </c>
      <c r="D30" s="112" t="s">
        <v>43</v>
      </c>
      <c r="E30" s="112"/>
      <c r="F30" s="165" t="s">
        <v>171</v>
      </c>
      <c r="G30" s="165"/>
      <c r="H30" s="112" t="s">
        <v>172</v>
      </c>
      <c r="I30" s="112"/>
    </row>
    <row r="31" spans="1:9" ht="15.75">
      <c r="A31" s="14">
        <v>1</v>
      </c>
      <c r="B31" s="14">
        <v>2</v>
      </c>
      <c r="C31" s="14">
        <v>3</v>
      </c>
      <c r="D31" s="91">
        <v>4</v>
      </c>
      <c r="E31" s="91"/>
      <c r="F31" s="91">
        <v>5</v>
      </c>
      <c r="G31" s="91"/>
      <c r="H31" s="91">
        <v>6</v>
      </c>
      <c r="I31" s="91"/>
    </row>
    <row r="32" spans="1:9" ht="15.75">
      <c r="A32" s="14"/>
      <c r="B32" s="30" t="s">
        <v>44</v>
      </c>
      <c r="C32" s="14"/>
      <c r="D32" s="91"/>
      <c r="E32" s="91"/>
      <c r="F32" s="91"/>
      <c r="G32" s="91"/>
      <c r="H32" s="91"/>
      <c r="I32" s="91"/>
    </row>
    <row r="33" spans="1:9" ht="15.75">
      <c r="A33" s="14"/>
      <c r="B33" s="30"/>
      <c r="C33" s="14"/>
      <c r="D33" s="91"/>
      <c r="E33" s="91"/>
      <c r="F33" s="91"/>
      <c r="G33" s="91"/>
      <c r="H33" s="91"/>
      <c r="I33" s="91"/>
    </row>
    <row r="34" spans="1:9" ht="15.75">
      <c r="A34" s="14"/>
      <c r="B34" s="30" t="s">
        <v>45</v>
      </c>
      <c r="C34" s="14"/>
      <c r="D34" s="91"/>
      <c r="E34" s="91"/>
      <c r="F34" s="91"/>
      <c r="G34" s="91"/>
      <c r="H34" s="91"/>
      <c r="I34" s="91"/>
    </row>
    <row r="35" spans="1:9" ht="15.75">
      <c r="A35" s="14"/>
      <c r="B35" s="30"/>
      <c r="C35" s="14"/>
      <c r="D35" s="91"/>
      <c r="E35" s="91"/>
      <c r="F35" s="91"/>
      <c r="G35" s="91"/>
      <c r="H35" s="91"/>
      <c r="I35" s="91"/>
    </row>
    <row r="36" spans="1:9" ht="15.75">
      <c r="A36" s="14"/>
      <c r="B36" s="30" t="s">
        <v>46</v>
      </c>
      <c r="C36" s="14"/>
      <c r="D36" s="91"/>
      <c r="E36" s="91"/>
      <c r="F36" s="91"/>
      <c r="G36" s="91"/>
      <c r="H36" s="91"/>
      <c r="I36" s="91"/>
    </row>
    <row r="37" spans="1:9" ht="15.75">
      <c r="A37" s="14"/>
      <c r="B37" s="30"/>
      <c r="C37" s="14"/>
      <c r="D37" s="91"/>
      <c r="E37" s="91"/>
      <c r="F37" s="91"/>
      <c r="G37" s="91"/>
      <c r="H37" s="91"/>
      <c r="I37" s="91"/>
    </row>
    <row r="38" spans="1:9" ht="15.75">
      <c r="A38" s="14"/>
      <c r="B38" s="30" t="s">
        <v>47</v>
      </c>
      <c r="C38" s="14"/>
      <c r="D38" s="91"/>
      <c r="E38" s="91"/>
      <c r="F38" s="91"/>
      <c r="G38" s="91"/>
      <c r="H38" s="91"/>
      <c r="I38" s="91"/>
    </row>
    <row r="39" spans="1:9" ht="15.75">
      <c r="A39" s="14"/>
      <c r="B39" s="30"/>
      <c r="C39" s="14"/>
      <c r="D39" s="91"/>
      <c r="E39" s="91"/>
      <c r="F39" s="91"/>
      <c r="G39" s="91"/>
      <c r="H39" s="91"/>
      <c r="I39" s="91"/>
    </row>
    <row r="41" spans="1:9" ht="37.5" customHeight="1">
      <c r="A41" s="93" t="s">
        <v>173</v>
      </c>
      <c r="B41" s="93"/>
      <c r="C41" s="93"/>
      <c r="D41" s="93"/>
      <c r="E41" s="93"/>
      <c r="F41" s="93"/>
      <c r="G41" s="93"/>
      <c r="H41" s="93"/>
      <c r="I41" s="93"/>
    </row>
    <row r="42" spans="1:9" ht="25.5" customHeight="1">
      <c r="A42" s="166" t="s">
        <v>90</v>
      </c>
      <c r="B42" s="166"/>
      <c r="C42" s="166"/>
      <c r="D42" s="166"/>
      <c r="E42" s="166"/>
      <c r="F42" s="166"/>
      <c r="G42" s="166"/>
      <c r="H42" s="166"/>
      <c r="I42" s="166"/>
    </row>
    <row r="44" spans="1:9" ht="15.75">
      <c r="A44" s="14" t="s">
        <v>16</v>
      </c>
      <c r="B44" s="14"/>
      <c r="C44" s="14"/>
      <c r="D44" s="14"/>
      <c r="E44" s="83"/>
      <c r="F44" s="83"/>
      <c r="G44" s="162"/>
      <c r="H44" s="162"/>
      <c r="I44" s="14"/>
    </row>
    <row r="46" spans="1:9" ht="15.75">
      <c r="A46" s="90" t="s">
        <v>168</v>
      </c>
      <c r="B46" s="90"/>
      <c r="C46" s="90"/>
      <c r="D46" s="90"/>
      <c r="E46" s="90"/>
      <c r="F46" s="90"/>
      <c r="G46" s="90"/>
      <c r="H46" s="90"/>
      <c r="I46" s="90"/>
    </row>
    <row r="47" ht="15.75">
      <c r="I47" s="13" t="s">
        <v>18</v>
      </c>
    </row>
    <row r="48" spans="1:9" ht="15.75" customHeight="1">
      <c r="A48" s="83" t="s">
        <v>68</v>
      </c>
      <c r="B48" s="83" t="s">
        <v>4</v>
      </c>
      <c r="C48" s="83" t="s">
        <v>128</v>
      </c>
      <c r="D48" s="83"/>
      <c r="E48" s="83" t="s">
        <v>137</v>
      </c>
      <c r="F48" s="83"/>
      <c r="G48" s="83"/>
      <c r="H48" s="83"/>
      <c r="I48" s="83" t="s">
        <v>174</v>
      </c>
    </row>
    <row r="49" spans="1:9" ht="120" customHeight="1">
      <c r="A49" s="83"/>
      <c r="B49" s="83"/>
      <c r="C49" s="14" t="s">
        <v>91</v>
      </c>
      <c r="D49" s="14" t="s">
        <v>92</v>
      </c>
      <c r="E49" s="83" t="s">
        <v>91</v>
      </c>
      <c r="F49" s="83"/>
      <c r="G49" s="83" t="s">
        <v>93</v>
      </c>
      <c r="H49" s="83"/>
      <c r="I49" s="83"/>
    </row>
    <row r="50" spans="1:9" ht="15.75">
      <c r="A50" s="14">
        <v>1</v>
      </c>
      <c r="B50" s="14">
        <v>2</v>
      </c>
      <c r="C50" s="14">
        <v>3</v>
      </c>
      <c r="D50" s="14">
        <v>4</v>
      </c>
      <c r="E50" s="83">
        <v>5</v>
      </c>
      <c r="F50" s="83"/>
      <c r="G50" s="121">
        <v>6</v>
      </c>
      <c r="H50" s="121"/>
      <c r="I50" s="14">
        <v>7</v>
      </c>
    </row>
    <row r="51" spans="1:9" ht="15.75">
      <c r="A51" s="14"/>
      <c r="B51" s="23"/>
      <c r="C51" s="23"/>
      <c r="D51" s="23"/>
      <c r="E51" s="83"/>
      <c r="F51" s="83"/>
      <c r="G51" s="121"/>
      <c r="H51" s="121"/>
      <c r="I51" s="23"/>
    </row>
    <row r="52" spans="1:9" ht="15.75">
      <c r="A52" s="14"/>
      <c r="B52" s="29"/>
      <c r="C52" s="23"/>
      <c r="D52" s="23"/>
      <c r="E52" s="83"/>
      <c r="F52" s="83"/>
      <c r="G52" s="121"/>
      <c r="H52" s="121"/>
      <c r="I52" s="23"/>
    </row>
    <row r="54" spans="1:9" ht="15.75">
      <c r="A54" s="90" t="s">
        <v>105</v>
      </c>
      <c r="B54" s="90"/>
      <c r="C54" s="90"/>
      <c r="D54" s="90"/>
      <c r="E54" s="90"/>
      <c r="F54" s="90"/>
      <c r="G54" s="90"/>
      <c r="H54" s="90"/>
      <c r="I54" s="90"/>
    </row>
    <row r="56" spans="1:9" ht="110.25">
      <c r="A56" s="14" t="s">
        <v>40</v>
      </c>
      <c r="B56" s="14" t="s">
        <v>4</v>
      </c>
      <c r="C56" s="14" t="s">
        <v>42</v>
      </c>
      <c r="D56" s="112" t="s">
        <v>43</v>
      </c>
      <c r="E56" s="112"/>
      <c r="F56" s="14" t="s">
        <v>131</v>
      </c>
      <c r="G56" s="14" t="s">
        <v>132</v>
      </c>
      <c r="H56" s="14" t="s">
        <v>175</v>
      </c>
      <c r="I56" s="14" t="s">
        <v>176</v>
      </c>
    </row>
    <row r="57" spans="1:9" ht="15.75">
      <c r="A57" s="14">
        <v>1</v>
      </c>
      <c r="B57" s="14">
        <v>2</v>
      </c>
      <c r="C57" s="14">
        <v>3</v>
      </c>
      <c r="D57" s="91">
        <v>4</v>
      </c>
      <c r="E57" s="91"/>
      <c r="F57" s="14">
        <v>5</v>
      </c>
      <c r="G57" s="14">
        <v>6</v>
      </c>
      <c r="H57" s="14">
        <v>7</v>
      </c>
      <c r="I57" s="14">
        <v>8</v>
      </c>
    </row>
    <row r="58" spans="1:9" ht="15.75">
      <c r="A58" s="14"/>
      <c r="B58" s="30" t="s">
        <v>44</v>
      </c>
      <c r="C58" s="14"/>
      <c r="D58" s="91"/>
      <c r="E58" s="91"/>
      <c r="F58" s="14"/>
      <c r="G58" s="14"/>
      <c r="H58" s="14"/>
      <c r="I58" s="14"/>
    </row>
    <row r="59" spans="1:9" ht="15.75">
      <c r="A59" s="14"/>
      <c r="B59" s="30"/>
      <c r="C59" s="14"/>
      <c r="D59" s="91"/>
      <c r="E59" s="91"/>
      <c r="F59" s="14"/>
      <c r="G59" s="14"/>
      <c r="H59" s="14"/>
      <c r="I59" s="14"/>
    </row>
    <row r="60" spans="1:9" ht="15.75">
      <c r="A60" s="14"/>
      <c r="B60" s="30" t="s">
        <v>45</v>
      </c>
      <c r="C60" s="14"/>
      <c r="D60" s="91"/>
      <c r="E60" s="91"/>
      <c r="F60" s="14"/>
      <c r="G60" s="14"/>
      <c r="H60" s="14"/>
      <c r="I60" s="14"/>
    </row>
    <row r="61" spans="1:9" ht="15.75">
      <c r="A61" s="14"/>
      <c r="B61" s="30"/>
      <c r="C61" s="14"/>
      <c r="D61" s="91"/>
      <c r="E61" s="91"/>
      <c r="F61" s="14"/>
      <c r="G61" s="14"/>
      <c r="H61" s="14"/>
      <c r="I61" s="14"/>
    </row>
    <row r="62" spans="1:9" ht="15.75">
      <c r="A62" s="14"/>
      <c r="B62" s="30" t="s">
        <v>46</v>
      </c>
      <c r="C62" s="14"/>
      <c r="D62" s="91"/>
      <c r="E62" s="91"/>
      <c r="F62" s="14"/>
      <c r="G62" s="14"/>
      <c r="H62" s="14"/>
      <c r="I62" s="14"/>
    </row>
    <row r="63" spans="1:9" ht="15.75">
      <c r="A63" s="14"/>
      <c r="B63" s="30"/>
      <c r="C63" s="14"/>
      <c r="D63" s="91"/>
      <c r="E63" s="91"/>
      <c r="F63" s="14"/>
      <c r="G63" s="14"/>
      <c r="H63" s="14"/>
      <c r="I63" s="14"/>
    </row>
    <row r="64" spans="1:9" ht="15.75">
      <c r="A64" s="14"/>
      <c r="B64" s="30" t="s">
        <v>47</v>
      </c>
      <c r="C64" s="14"/>
      <c r="D64" s="91"/>
      <c r="E64" s="91"/>
      <c r="F64" s="14"/>
      <c r="G64" s="14"/>
      <c r="H64" s="14"/>
      <c r="I64" s="14"/>
    </row>
    <row r="65" spans="1:9" ht="15.75">
      <c r="A65" s="14"/>
      <c r="B65" s="30"/>
      <c r="C65" s="14"/>
      <c r="D65" s="91"/>
      <c r="E65" s="91"/>
      <c r="F65" s="14"/>
      <c r="G65" s="14"/>
      <c r="H65" s="14"/>
      <c r="I65" s="14"/>
    </row>
    <row r="67" spans="1:9" ht="42" customHeight="1">
      <c r="A67" s="94" t="s">
        <v>177</v>
      </c>
      <c r="B67" s="94"/>
      <c r="C67" s="94"/>
      <c r="D67" s="94"/>
      <c r="E67" s="94"/>
      <c r="F67" s="94"/>
      <c r="G67" s="94"/>
      <c r="H67" s="94"/>
      <c r="I67" s="94"/>
    </row>
    <row r="68" spans="1:9" ht="15">
      <c r="A68" s="166" t="s">
        <v>90</v>
      </c>
      <c r="B68" s="166"/>
      <c r="C68" s="166"/>
      <c r="D68" s="166"/>
      <c r="E68" s="166"/>
      <c r="F68" s="166"/>
      <c r="G68" s="166"/>
      <c r="H68" s="166"/>
      <c r="I68" s="166"/>
    </row>
    <row r="70" spans="1:9" ht="15.75">
      <c r="A70" s="14" t="s">
        <v>16</v>
      </c>
      <c r="B70" s="14"/>
      <c r="C70" s="14"/>
      <c r="D70" s="14"/>
      <c r="E70" s="83"/>
      <c r="F70" s="83"/>
      <c r="G70" s="162"/>
      <c r="H70" s="162"/>
      <c r="I70" s="14"/>
    </row>
    <row r="74" spans="1:9" ht="15.75">
      <c r="A74" s="94" t="s">
        <v>5</v>
      </c>
      <c r="B74" s="94"/>
      <c r="C74" s="88" t="s">
        <v>10</v>
      </c>
      <c r="D74" s="88"/>
      <c r="E74" s="88"/>
      <c r="F74" s="6"/>
      <c r="G74" s="6"/>
      <c r="H74" s="88" t="s">
        <v>9</v>
      </c>
      <c r="I74" s="88"/>
    </row>
    <row r="75" spans="1:9" ht="15.75">
      <c r="A75" s="7"/>
      <c r="C75" s="89" t="s">
        <v>6</v>
      </c>
      <c r="D75" s="89"/>
      <c r="E75" s="89"/>
      <c r="F75" s="6"/>
      <c r="G75" s="6"/>
      <c r="H75" s="89" t="s">
        <v>7</v>
      </c>
      <c r="I75" s="89"/>
    </row>
    <row r="76" spans="1:9" ht="15.75">
      <c r="A76" s="93" t="s">
        <v>8</v>
      </c>
      <c r="B76" s="93"/>
      <c r="C76" s="95" t="s">
        <v>10</v>
      </c>
      <c r="D76" s="95"/>
      <c r="E76" s="95"/>
      <c r="F76" s="11"/>
      <c r="G76" s="11"/>
      <c r="H76" s="95" t="s">
        <v>9</v>
      </c>
      <c r="I76" s="95"/>
    </row>
    <row r="77" spans="1:9" ht="15.75">
      <c r="A77" s="7"/>
      <c r="B77" s="4"/>
      <c r="C77" s="89" t="s">
        <v>6</v>
      </c>
      <c r="D77" s="89"/>
      <c r="E77" s="89"/>
      <c r="F77" s="6"/>
      <c r="G77" s="6"/>
      <c r="H77" s="89" t="s">
        <v>7</v>
      </c>
      <c r="I77" s="89"/>
    </row>
  </sheetData>
  <sheetProtection/>
  <mergeCells count="112">
    <mergeCell ref="D61:E61"/>
    <mergeCell ref="D62:E62"/>
    <mergeCell ref="A68:I68"/>
    <mergeCell ref="D57:E57"/>
    <mergeCell ref="D58:E58"/>
    <mergeCell ref="D59:E59"/>
    <mergeCell ref="D60:E60"/>
    <mergeCell ref="C75:E75"/>
    <mergeCell ref="A74:B74"/>
    <mergeCell ref="C74:E74"/>
    <mergeCell ref="H74:I74"/>
    <mergeCell ref="H75:I75"/>
    <mergeCell ref="D63:E63"/>
    <mergeCell ref="E70:F70"/>
    <mergeCell ref="G70:H70"/>
    <mergeCell ref="E50:F50"/>
    <mergeCell ref="G50:H50"/>
    <mergeCell ref="C77:E77"/>
    <mergeCell ref="H77:I77"/>
    <mergeCell ref="D64:E64"/>
    <mergeCell ref="D65:E65"/>
    <mergeCell ref="A67:I67"/>
    <mergeCell ref="A76:B76"/>
    <mergeCell ref="C76:E76"/>
    <mergeCell ref="H76:I76"/>
    <mergeCell ref="A48:A49"/>
    <mergeCell ref="B48:B49"/>
    <mergeCell ref="E48:H48"/>
    <mergeCell ref="I48:I49"/>
    <mergeCell ref="E49:F49"/>
    <mergeCell ref="G49:H49"/>
    <mergeCell ref="D56:E56"/>
    <mergeCell ref="E51:F51"/>
    <mergeCell ref="G51:H51"/>
    <mergeCell ref="E52:F52"/>
    <mergeCell ref="G52:H52"/>
    <mergeCell ref="E44:F44"/>
    <mergeCell ref="G44:H44"/>
    <mergeCell ref="A46:I46"/>
    <mergeCell ref="C48:D48"/>
    <mergeCell ref="A54:I54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G5:I5"/>
    <mergeCell ref="A7:I7"/>
    <mergeCell ref="A10:F10"/>
    <mergeCell ref="G10:H10"/>
    <mergeCell ref="G1:I1"/>
    <mergeCell ref="G2:I2"/>
    <mergeCell ref="G3:I3"/>
    <mergeCell ref="G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9">
      <selection activeCell="A26" sqref="A26:J2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96" t="s">
        <v>0</v>
      </c>
      <c r="I1" s="96"/>
      <c r="J1" s="96"/>
    </row>
    <row r="2" spans="3:10" ht="15.75" customHeight="1">
      <c r="C2" s="6"/>
      <c r="D2" s="6"/>
      <c r="E2" s="6"/>
      <c r="F2" s="6"/>
      <c r="G2" s="6"/>
      <c r="H2" s="96" t="s">
        <v>1</v>
      </c>
      <c r="I2" s="96"/>
      <c r="J2" s="96"/>
    </row>
    <row r="3" spans="3:10" ht="15.75" customHeight="1">
      <c r="C3" s="6"/>
      <c r="D3" s="6"/>
      <c r="E3" s="6"/>
      <c r="F3" s="6"/>
      <c r="G3" s="6"/>
      <c r="H3" s="96" t="s">
        <v>2</v>
      </c>
      <c r="I3" s="96"/>
      <c r="J3" s="96"/>
    </row>
    <row r="4" spans="1:10" ht="15.75">
      <c r="A4" s="1"/>
      <c r="B4" s="1"/>
      <c r="C4" s="6"/>
      <c r="D4" s="6"/>
      <c r="E4" s="6"/>
      <c r="F4" s="6"/>
      <c r="G4" s="6"/>
      <c r="H4" s="96" t="s">
        <v>11</v>
      </c>
      <c r="I4" s="96"/>
      <c r="J4" s="96"/>
    </row>
    <row r="5" spans="1:10" ht="15.75">
      <c r="A5" s="6"/>
      <c r="B5" s="6"/>
      <c r="C5" s="6"/>
      <c r="D5" s="6"/>
      <c r="E5" s="6"/>
      <c r="F5" s="6"/>
      <c r="G5" s="6"/>
      <c r="H5" s="96" t="s">
        <v>13</v>
      </c>
      <c r="I5" s="96"/>
      <c r="J5" s="96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97" t="s">
        <v>140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02" t="s">
        <v>178</v>
      </c>
      <c r="B10" s="102"/>
      <c r="C10" s="102"/>
      <c r="D10" s="102"/>
      <c r="E10" s="102"/>
      <c r="F10" s="102"/>
      <c r="G10" s="103">
        <v>14</v>
      </c>
      <c r="H10" s="103"/>
      <c r="I10" s="111" t="s">
        <v>179</v>
      </c>
      <c r="J10" s="111"/>
    </row>
    <row r="11" spans="1:10" ht="34.5" customHeight="1">
      <c r="A11" s="92" t="s">
        <v>20</v>
      </c>
      <c r="B11" s="92"/>
      <c r="C11" s="92"/>
      <c r="D11" s="92"/>
      <c r="E11" s="92"/>
      <c r="F11" s="92"/>
      <c r="G11" s="99" t="s">
        <v>109</v>
      </c>
      <c r="H11" s="99"/>
      <c r="I11" s="99" t="s">
        <v>107</v>
      </c>
      <c r="J11" s="99"/>
    </row>
    <row r="12" spans="1:10" ht="18.75" customHeight="1">
      <c r="A12" s="3"/>
      <c r="B12" s="3"/>
      <c r="C12" s="3"/>
      <c r="D12" s="3"/>
      <c r="E12" s="3"/>
      <c r="F12" s="3"/>
      <c r="G12" s="36"/>
      <c r="H12" s="36"/>
      <c r="I12" s="36"/>
      <c r="J12" s="36"/>
    </row>
    <row r="13" spans="1:10" ht="18.75" customHeight="1">
      <c r="A13" s="102" t="s">
        <v>180</v>
      </c>
      <c r="B13" s="102"/>
      <c r="C13" s="102"/>
      <c r="D13" s="102"/>
      <c r="E13" s="102"/>
      <c r="F13" s="102"/>
      <c r="G13" s="103">
        <v>141</v>
      </c>
      <c r="H13" s="103"/>
      <c r="I13" s="104" t="s">
        <v>179</v>
      </c>
      <c r="J13" s="104"/>
    </row>
    <row r="14" spans="1:10" ht="66.75" customHeight="1">
      <c r="A14" s="92" t="s">
        <v>22</v>
      </c>
      <c r="B14" s="92"/>
      <c r="C14" s="92"/>
      <c r="D14" s="92"/>
      <c r="E14" s="92"/>
      <c r="F14" s="92"/>
      <c r="G14" s="99" t="s">
        <v>119</v>
      </c>
      <c r="H14" s="99"/>
      <c r="I14" s="99" t="s">
        <v>107</v>
      </c>
      <c r="J14" s="99"/>
    </row>
    <row r="15" spans="1:10" ht="36.75" customHeight="1">
      <c r="A15" s="102" t="s">
        <v>181</v>
      </c>
      <c r="B15" s="102"/>
      <c r="C15" s="109" t="s">
        <v>182</v>
      </c>
      <c r="D15" s="109"/>
      <c r="E15" s="110" t="s">
        <v>183</v>
      </c>
      <c r="F15" s="110"/>
      <c r="G15" s="107" t="s">
        <v>184</v>
      </c>
      <c r="H15" s="107"/>
      <c r="I15" s="108">
        <v>22564000000</v>
      </c>
      <c r="J15" s="108"/>
    </row>
    <row r="16" spans="1:10" ht="66.75" customHeight="1">
      <c r="A16" s="89" t="s">
        <v>121</v>
      </c>
      <c r="B16" s="89"/>
      <c r="C16" s="89" t="s">
        <v>122</v>
      </c>
      <c r="D16" s="89"/>
      <c r="E16" s="89" t="s">
        <v>123</v>
      </c>
      <c r="F16" s="89"/>
      <c r="G16" s="99" t="s">
        <v>120</v>
      </c>
      <c r="H16" s="99"/>
      <c r="I16" s="99" t="s">
        <v>108</v>
      </c>
      <c r="J16" s="99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98" t="s">
        <v>141</v>
      </c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98" t="s">
        <v>95</v>
      </c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23.25" customHeight="1">
      <c r="A21" s="101" t="s">
        <v>185</v>
      </c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 ht="21.75" customHeight="1">
      <c r="A22" s="98" t="s">
        <v>96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5" customHeight="1">
      <c r="A23" s="44" t="s">
        <v>186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20.25" customHeight="1">
      <c r="A24" s="106" t="s">
        <v>187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21.75" customHeight="1">
      <c r="A25" s="98" t="s">
        <v>97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83.25" customHeight="1">
      <c r="A26" s="105" t="s">
        <v>264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2" ht="15.75">
      <c r="A27" s="2"/>
      <c r="B27" s="2"/>
    </row>
    <row r="29" spans="1:2" ht="15.75">
      <c r="A29" s="2"/>
      <c r="B29" s="2"/>
    </row>
  </sheetData>
  <sheetProtection/>
  <mergeCells count="35">
    <mergeCell ref="G10:H10"/>
    <mergeCell ref="A7:J7"/>
    <mergeCell ref="H1:J1"/>
    <mergeCell ref="H2:J2"/>
    <mergeCell ref="H3:J3"/>
    <mergeCell ref="H4:J4"/>
    <mergeCell ref="H5:J5"/>
    <mergeCell ref="I10:J10"/>
    <mergeCell ref="A10:F10"/>
    <mergeCell ref="G15:H15"/>
    <mergeCell ref="I15:J15"/>
    <mergeCell ref="G16:H16"/>
    <mergeCell ref="I16:J16"/>
    <mergeCell ref="C15:D15"/>
    <mergeCell ref="E15:F15"/>
    <mergeCell ref="A26:J26"/>
    <mergeCell ref="A22:J22"/>
    <mergeCell ref="A24:J24"/>
    <mergeCell ref="A16:B16"/>
    <mergeCell ref="G14:H14"/>
    <mergeCell ref="G11:H11"/>
    <mergeCell ref="A18:J18"/>
    <mergeCell ref="A25:J25"/>
    <mergeCell ref="A14:F14"/>
    <mergeCell ref="A20:J20"/>
    <mergeCell ref="A21:J21"/>
    <mergeCell ref="C16:D16"/>
    <mergeCell ref="E16:F16"/>
    <mergeCell ref="A15:B15"/>
    <mergeCell ref="A11:F11"/>
    <mergeCell ref="I11:J11"/>
    <mergeCell ref="G13:H13"/>
    <mergeCell ref="I13:J13"/>
    <mergeCell ref="A13:F13"/>
    <mergeCell ref="I14:J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A14" sqref="A14:M14"/>
    </sheetView>
  </sheetViews>
  <sheetFormatPr defaultColWidth="9.140625" defaultRowHeight="15"/>
  <cols>
    <col min="1" max="1" width="10.7109375" style="0" customWidth="1"/>
    <col min="2" max="2" width="21.14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10.5" customHeight="1"/>
    <row r="3" spans="1:13" ht="15.75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ht="15.75">
      <c r="N4" s="41" t="s">
        <v>18</v>
      </c>
    </row>
    <row r="5" spans="1:14" ht="15.75" customHeight="1">
      <c r="A5" s="83" t="s">
        <v>23</v>
      </c>
      <c r="B5" s="83" t="s">
        <v>4</v>
      </c>
      <c r="C5" s="83" t="s">
        <v>134</v>
      </c>
      <c r="D5" s="83"/>
      <c r="E5" s="83"/>
      <c r="F5" s="83"/>
      <c r="G5" s="83" t="s">
        <v>135</v>
      </c>
      <c r="H5" s="83"/>
      <c r="I5" s="83"/>
      <c r="J5" s="83"/>
      <c r="K5" s="83" t="s">
        <v>136</v>
      </c>
      <c r="L5" s="83"/>
      <c r="M5" s="83"/>
      <c r="N5" s="83"/>
    </row>
    <row r="6" spans="1:14" ht="54.75" customHeight="1">
      <c r="A6" s="83"/>
      <c r="B6" s="83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7.25">
      <c r="A8" s="14"/>
      <c r="B8" s="15" t="s">
        <v>27</v>
      </c>
      <c r="C8" s="14"/>
      <c r="D8" s="14" t="s">
        <v>28</v>
      </c>
      <c r="E8" s="14" t="s">
        <v>28</v>
      </c>
      <c r="F8" s="14"/>
      <c r="G8" s="14"/>
      <c r="H8" s="14" t="s">
        <v>28</v>
      </c>
      <c r="I8" s="14" t="s">
        <v>28</v>
      </c>
      <c r="J8" s="14"/>
      <c r="K8" s="14"/>
      <c r="L8" s="14" t="s">
        <v>28</v>
      </c>
      <c r="M8" s="14" t="s">
        <v>28</v>
      </c>
      <c r="N8" s="14"/>
    </row>
    <row r="9" spans="1:14" ht="102" customHeight="1">
      <c r="A9" s="14"/>
      <c r="B9" s="15" t="s">
        <v>30</v>
      </c>
      <c r="C9" s="14" t="s">
        <v>28</v>
      </c>
      <c r="D9" s="14"/>
      <c r="E9" s="14"/>
      <c r="F9" s="14"/>
      <c r="G9" s="14" t="s">
        <v>28</v>
      </c>
      <c r="H9" s="14"/>
      <c r="I9" s="14"/>
      <c r="J9" s="14"/>
      <c r="K9" s="14" t="s">
        <v>28</v>
      </c>
      <c r="L9" s="14"/>
      <c r="M9" s="14"/>
      <c r="N9" s="14"/>
    </row>
    <row r="10" spans="1:14" ht="73.5" customHeight="1">
      <c r="A10" s="14"/>
      <c r="B10" s="15" t="s">
        <v>31</v>
      </c>
      <c r="C10" s="14" t="s">
        <v>28</v>
      </c>
      <c r="D10" s="62">
        <f>'Форма 2022-2 П.6'!D10</f>
        <v>4006260.21</v>
      </c>
      <c r="E10" s="62">
        <f>D10</f>
        <v>4006260.21</v>
      </c>
      <c r="F10" s="62">
        <f>D10</f>
        <v>4006260.21</v>
      </c>
      <c r="G10" s="14" t="s">
        <v>28</v>
      </c>
      <c r="H10" s="62">
        <f>'Форма 2022-2 П.6'!H10</f>
        <v>5950000</v>
      </c>
      <c r="I10" s="62">
        <f>H10</f>
        <v>5950000</v>
      </c>
      <c r="J10" s="62">
        <f>H10</f>
        <v>5950000</v>
      </c>
      <c r="K10" s="14" t="s">
        <v>28</v>
      </c>
      <c r="L10" s="62">
        <f>'Форма 2022-2 П.6'!L10</f>
        <v>6670000</v>
      </c>
      <c r="M10" s="62">
        <f>L10</f>
        <v>6670000</v>
      </c>
      <c r="N10" s="62">
        <f>L10</f>
        <v>6670000</v>
      </c>
    </row>
    <row r="11" spans="1:14" ht="47.25" customHeight="1">
      <c r="A11" s="14"/>
      <c r="B11" s="15" t="s">
        <v>29</v>
      </c>
      <c r="C11" s="14" t="s">
        <v>28</v>
      </c>
      <c r="D11" s="14"/>
      <c r="E11" s="14"/>
      <c r="F11" s="14"/>
      <c r="G11" s="14" t="s">
        <v>28</v>
      </c>
      <c r="H11" s="14"/>
      <c r="I11" s="14"/>
      <c r="J11" s="14"/>
      <c r="K11" s="14" t="s">
        <v>28</v>
      </c>
      <c r="L11" s="14"/>
      <c r="M11" s="14"/>
      <c r="N11" s="14"/>
    </row>
    <row r="12" spans="1:14" ht="18.75" customHeight="1">
      <c r="A12" s="14"/>
      <c r="B12" s="14" t="s">
        <v>16</v>
      </c>
      <c r="C12" s="14"/>
      <c r="D12" s="62">
        <f>D10</f>
        <v>4006260.21</v>
      </c>
      <c r="E12" s="62">
        <f>E10</f>
        <v>4006260.21</v>
      </c>
      <c r="F12" s="62">
        <f>F10</f>
        <v>4006260.21</v>
      </c>
      <c r="G12" s="14"/>
      <c r="H12" s="62">
        <f>H10</f>
        <v>5950000</v>
      </c>
      <c r="I12" s="62">
        <f>I10</f>
        <v>5950000</v>
      </c>
      <c r="J12" s="62">
        <f>J10</f>
        <v>5950000</v>
      </c>
      <c r="K12" s="14"/>
      <c r="L12" s="62">
        <f>L10</f>
        <v>6670000</v>
      </c>
      <c r="M12" s="62">
        <f>M10</f>
        <v>6670000</v>
      </c>
      <c r="N12" s="62">
        <f>N10</f>
        <v>6670000</v>
      </c>
    </row>
    <row r="14" spans="1:13" ht="15.75">
      <c r="A14" s="98" t="s">
        <v>143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ht="15.75">
      <c r="N15" s="41" t="s">
        <v>18</v>
      </c>
    </row>
    <row r="16" spans="1:14" ht="15" customHeight="1">
      <c r="A16" s="83" t="s">
        <v>23</v>
      </c>
      <c r="B16" s="83" t="s">
        <v>4</v>
      </c>
      <c r="C16" s="116" t="s">
        <v>128</v>
      </c>
      <c r="D16" s="116"/>
      <c r="E16" s="116"/>
      <c r="F16" s="116"/>
      <c r="G16" s="116"/>
      <c r="H16" s="116"/>
      <c r="I16" s="113" t="s">
        <v>137</v>
      </c>
      <c r="J16" s="114"/>
      <c r="K16" s="114"/>
      <c r="L16" s="114"/>
      <c r="M16" s="114"/>
      <c r="N16" s="115"/>
    </row>
    <row r="17" spans="1:14" ht="15" customHeight="1">
      <c r="A17" s="83"/>
      <c r="B17" s="83"/>
      <c r="C17" s="112" t="s">
        <v>24</v>
      </c>
      <c r="D17" s="112"/>
      <c r="E17" s="112" t="s">
        <v>25</v>
      </c>
      <c r="F17" s="112"/>
      <c r="G17" s="112" t="s">
        <v>26</v>
      </c>
      <c r="H17" s="112" t="s">
        <v>33</v>
      </c>
      <c r="I17" s="112" t="s">
        <v>24</v>
      </c>
      <c r="J17" s="112"/>
      <c r="K17" s="112" t="s">
        <v>25</v>
      </c>
      <c r="L17" s="112"/>
      <c r="M17" s="112" t="s">
        <v>26</v>
      </c>
      <c r="N17" s="112" t="s">
        <v>34</v>
      </c>
    </row>
    <row r="18" spans="1:14" ht="37.5" customHeight="1">
      <c r="A18" s="83"/>
      <c r="B18" s="8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5.75">
      <c r="A19" s="14">
        <v>1</v>
      </c>
      <c r="B19" s="14">
        <v>2</v>
      </c>
      <c r="C19" s="116">
        <v>3</v>
      </c>
      <c r="D19" s="116"/>
      <c r="E19" s="116">
        <v>4</v>
      </c>
      <c r="F19" s="116"/>
      <c r="G19" s="18">
        <v>5</v>
      </c>
      <c r="H19" s="18">
        <v>6</v>
      </c>
      <c r="I19" s="116">
        <v>7</v>
      </c>
      <c r="J19" s="116"/>
      <c r="K19" s="116">
        <v>8</v>
      </c>
      <c r="L19" s="116"/>
      <c r="M19" s="18">
        <v>9</v>
      </c>
      <c r="N19" s="18">
        <v>10</v>
      </c>
    </row>
    <row r="20" spans="1:14" ht="51.75" customHeight="1">
      <c r="A20" s="14"/>
      <c r="B20" s="15" t="s">
        <v>27</v>
      </c>
      <c r="C20" s="91"/>
      <c r="D20" s="91"/>
      <c r="E20" s="91" t="s">
        <v>28</v>
      </c>
      <c r="F20" s="91"/>
      <c r="G20" s="19" t="s">
        <v>28</v>
      </c>
      <c r="H20" s="19"/>
      <c r="I20" s="91"/>
      <c r="J20" s="91"/>
      <c r="K20" s="91" t="s">
        <v>28</v>
      </c>
      <c r="L20" s="91"/>
      <c r="M20" s="19" t="s">
        <v>28</v>
      </c>
      <c r="N20" s="19"/>
    </row>
    <row r="21" spans="1:14" ht="72" customHeight="1">
      <c r="A21" s="14"/>
      <c r="B21" s="15" t="s">
        <v>30</v>
      </c>
      <c r="C21" s="91" t="s">
        <v>28</v>
      </c>
      <c r="D21" s="91"/>
      <c r="E21" s="91"/>
      <c r="F21" s="91"/>
      <c r="G21" s="19"/>
      <c r="H21" s="19"/>
      <c r="I21" s="91" t="s">
        <v>28</v>
      </c>
      <c r="J21" s="91"/>
      <c r="K21" s="91"/>
      <c r="L21" s="91"/>
      <c r="M21" s="19"/>
      <c r="N21" s="19"/>
    </row>
    <row r="22" spans="1:14" ht="73.5" customHeight="1">
      <c r="A22" s="14"/>
      <c r="B22" s="15" t="s">
        <v>31</v>
      </c>
      <c r="C22" s="91" t="s">
        <v>28</v>
      </c>
      <c r="D22" s="91"/>
      <c r="E22" s="118">
        <f>'Форма 2022-2 П.6'!H28</f>
        <v>7023510</v>
      </c>
      <c r="F22" s="91"/>
      <c r="G22" s="68">
        <f>E22</f>
        <v>7023510</v>
      </c>
      <c r="H22" s="68">
        <f>E22</f>
        <v>7023510</v>
      </c>
      <c r="I22" s="91" t="s">
        <v>28</v>
      </c>
      <c r="J22" s="91"/>
      <c r="K22" s="118">
        <f>'Форма 2022-2 П.6'!N28</f>
        <v>7374685.5</v>
      </c>
      <c r="L22" s="91"/>
      <c r="M22" s="68">
        <f>K22</f>
        <v>7374685.5</v>
      </c>
      <c r="N22" s="68">
        <f>K22</f>
        <v>7374685.5</v>
      </c>
    </row>
    <row r="23" spans="1:14" ht="48" customHeight="1">
      <c r="A23" s="14"/>
      <c r="B23" s="15" t="s">
        <v>29</v>
      </c>
      <c r="C23" s="91" t="s">
        <v>28</v>
      </c>
      <c r="D23" s="91"/>
      <c r="E23" s="91"/>
      <c r="F23" s="91"/>
      <c r="G23" s="19"/>
      <c r="H23" s="19"/>
      <c r="I23" s="91" t="s">
        <v>28</v>
      </c>
      <c r="J23" s="91"/>
      <c r="K23" s="91"/>
      <c r="L23" s="91"/>
      <c r="M23" s="19"/>
      <c r="N23" s="19"/>
    </row>
    <row r="24" spans="1:14" ht="15.75">
      <c r="A24" s="14"/>
      <c r="B24" s="14" t="s">
        <v>16</v>
      </c>
      <c r="C24" s="117"/>
      <c r="D24" s="117"/>
      <c r="E24" s="119">
        <f>E22</f>
        <v>7023510</v>
      </c>
      <c r="F24" s="120"/>
      <c r="G24" s="64">
        <f>G22</f>
        <v>7023510</v>
      </c>
      <c r="H24" s="64">
        <f>H22</f>
        <v>7023510</v>
      </c>
      <c r="I24" s="117"/>
      <c r="J24" s="117"/>
      <c r="K24" s="119">
        <f>K22</f>
        <v>7374685.5</v>
      </c>
      <c r="L24" s="120"/>
      <c r="M24" s="64">
        <f>M22</f>
        <v>7374685.5</v>
      </c>
      <c r="N24" s="64">
        <f>N22</f>
        <v>7374685.5</v>
      </c>
    </row>
  </sheetData>
  <sheetProtection/>
  <mergeCells count="45">
    <mergeCell ref="A1:I1"/>
    <mergeCell ref="J1:M1"/>
    <mergeCell ref="C5:F5"/>
    <mergeCell ref="G5:J5"/>
    <mergeCell ref="A5:A6"/>
    <mergeCell ref="B5:B6"/>
    <mergeCell ref="K5:N5"/>
    <mergeCell ref="A3:M3"/>
    <mergeCell ref="I22:J22"/>
    <mergeCell ref="K19:L19"/>
    <mergeCell ref="H17:H18"/>
    <mergeCell ref="G17:G18"/>
    <mergeCell ref="E22:F22"/>
    <mergeCell ref="E19:F19"/>
    <mergeCell ref="E20:F20"/>
    <mergeCell ref="E17:F18"/>
    <mergeCell ref="E21:F21"/>
    <mergeCell ref="I19:J19"/>
    <mergeCell ref="C21:D21"/>
    <mergeCell ref="C22:D22"/>
    <mergeCell ref="C23:D23"/>
    <mergeCell ref="C19:D19"/>
    <mergeCell ref="E23:F23"/>
    <mergeCell ref="I20:J20"/>
    <mergeCell ref="I21:J21"/>
    <mergeCell ref="C24:D24"/>
    <mergeCell ref="I24:J24"/>
    <mergeCell ref="K20:L20"/>
    <mergeCell ref="K21:L21"/>
    <mergeCell ref="K22:L22"/>
    <mergeCell ref="K23:L23"/>
    <mergeCell ref="K24:L24"/>
    <mergeCell ref="I23:J23"/>
    <mergeCell ref="C20:D20"/>
    <mergeCell ref="E24:F24"/>
    <mergeCell ref="A14:M14"/>
    <mergeCell ref="M17:M18"/>
    <mergeCell ref="N17:N18"/>
    <mergeCell ref="K17:L18"/>
    <mergeCell ref="I17:J18"/>
    <mergeCell ref="I16:N16"/>
    <mergeCell ref="A16:A18"/>
    <mergeCell ref="B16:B18"/>
    <mergeCell ref="C16:H16"/>
    <mergeCell ref="C17:D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3">
      <selection activeCell="D15" sqref="D15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8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10.5" customHeight="1"/>
    <row r="3" spans="1:13" ht="15.75">
      <c r="A3" s="98" t="s">
        <v>144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ht="15.75">
      <c r="N4" s="41" t="s">
        <v>18</v>
      </c>
    </row>
    <row r="5" spans="1:14" ht="15.75" customHeight="1">
      <c r="A5" s="83" t="s">
        <v>37</v>
      </c>
      <c r="B5" s="83" t="s">
        <v>4</v>
      </c>
      <c r="C5" s="83" t="s">
        <v>134</v>
      </c>
      <c r="D5" s="83"/>
      <c r="E5" s="83"/>
      <c r="F5" s="83"/>
      <c r="G5" s="83" t="s">
        <v>135</v>
      </c>
      <c r="H5" s="83"/>
      <c r="I5" s="83"/>
      <c r="J5" s="83"/>
      <c r="K5" s="83" t="s">
        <v>136</v>
      </c>
      <c r="L5" s="83"/>
      <c r="M5" s="83"/>
      <c r="N5" s="83"/>
    </row>
    <row r="6" spans="1:14" ht="69.75" customHeight="1">
      <c r="A6" s="83"/>
      <c r="B6" s="83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66" customHeight="1">
      <c r="A8" s="14">
        <v>3122</v>
      </c>
      <c r="B8" s="15" t="s">
        <v>188</v>
      </c>
      <c r="C8" s="14"/>
      <c r="D8" s="62">
        <f>'Форма 2022-2 П.8'!F10</f>
        <v>2217003.27</v>
      </c>
      <c r="E8" s="62">
        <f>D8</f>
        <v>2217003.27</v>
      </c>
      <c r="F8" s="62">
        <f>D8</f>
        <v>2217003.27</v>
      </c>
      <c r="G8" s="14"/>
      <c r="H8" s="62">
        <f>'Форма 2022-2 П.7'!H8</f>
        <v>3500000</v>
      </c>
      <c r="I8" s="62">
        <f>H8</f>
        <v>3500000</v>
      </c>
      <c r="J8" s="62">
        <f>H8</f>
        <v>3500000</v>
      </c>
      <c r="K8" s="14"/>
      <c r="L8" s="62">
        <f>'Форма 2022-2 П.8'!L10</f>
        <v>3900000</v>
      </c>
      <c r="M8" s="62">
        <f>L8</f>
        <v>3900000</v>
      </c>
      <c r="N8" s="62">
        <f>L8</f>
        <v>3900000</v>
      </c>
    </row>
    <row r="9" spans="1:14" ht="54" customHeight="1">
      <c r="A9" s="14">
        <v>3142</v>
      </c>
      <c r="B9" s="15" t="s">
        <v>189</v>
      </c>
      <c r="C9" s="14"/>
      <c r="D9" s="62">
        <f>'Форма 2022-2 П.8'!F41+'Форма 2022-2 П.8'!F43</f>
        <v>1789256.94</v>
      </c>
      <c r="E9" s="62">
        <f>D9</f>
        <v>1789256.94</v>
      </c>
      <c r="F9" s="62">
        <f>D9</f>
        <v>1789256.94</v>
      </c>
      <c r="G9" s="14"/>
      <c r="H9" s="62">
        <f>'Форма 2022-2 П.8'!I40</f>
        <v>2450000</v>
      </c>
      <c r="I9" s="62">
        <f>H9</f>
        <v>2450000</v>
      </c>
      <c r="J9" s="62">
        <f>H9</f>
        <v>2450000</v>
      </c>
      <c r="K9" s="14"/>
      <c r="L9" s="62">
        <f>'Форма 2022-2 П.8'!L40</f>
        <v>2770000</v>
      </c>
      <c r="M9" s="62">
        <f>L9</f>
        <v>2770000</v>
      </c>
      <c r="N9" s="62">
        <f>L9</f>
        <v>2770000</v>
      </c>
    </row>
    <row r="10" spans="1:14" ht="21" customHeight="1">
      <c r="A10" s="14"/>
      <c r="B10" s="14" t="s">
        <v>16</v>
      </c>
      <c r="C10" s="14"/>
      <c r="D10" s="62">
        <f>SUM(D8:D9)</f>
        <v>4006260.21</v>
      </c>
      <c r="E10" s="62">
        <f>SUM(E8:E9)</f>
        <v>4006260.21</v>
      </c>
      <c r="F10" s="62">
        <f>SUM(F8:F9)</f>
        <v>4006260.21</v>
      </c>
      <c r="G10" s="62"/>
      <c r="H10" s="62">
        <f>SUM(H8:H9)</f>
        <v>5950000</v>
      </c>
      <c r="I10" s="62">
        <f>SUM(I8:I9)</f>
        <v>5950000</v>
      </c>
      <c r="J10" s="62">
        <f>SUM(J8:J9)</f>
        <v>5950000</v>
      </c>
      <c r="K10" s="62"/>
      <c r="L10" s="62">
        <f>SUM(L8:L9)</f>
        <v>6670000</v>
      </c>
      <c r="M10" s="62">
        <f>SUM(M8:M9)</f>
        <v>6670000</v>
      </c>
      <c r="N10" s="62">
        <f>SUM(N8:N9)</f>
        <v>6670000</v>
      </c>
    </row>
    <row r="12" spans="1:13" ht="15.75">
      <c r="A12" s="98" t="s">
        <v>145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1" t="s">
        <v>18</v>
      </c>
    </row>
    <row r="14" spans="1:14" ht="18" customHeight="1">
      <c r="A14" s="83" t="s">
        <v>38</v>
      </c>
      <c r="B14" s="83" t="s">
        <v>4</v>
      </c>
      <c r="C14" s="83" t="s">
        <v>134</v>
      </c>
      <c r="D14" s="83"/>
      <c r="E14" s="83"/>
      <c r="F14" s="83"/>
      <c r="G14" s="83" t="s">
        <v>135</v>
      </c>
      <c r="H14" s="83"/>
      <c r="I14" s="83"/>
      <c r="J14" s="83"/>
      <c r="K14" s="83" t="s">
        <v>136</v>
      </c>
      <c r="L14" s="83"/>
      <c r="M14" s="83"/>
      <c r="N14" s="83"/>
    </row>
    <row r="15" spans="1:14" ht="62.25" customHeight="1">
      <c r="A15" s="83"/>
      <c r="B15" s="83"/>
      <c r="C15" s="14" t="s">
        <v>24</v>
      </c>
      <c r="D15" s="14" t="s">
        <v>25</v>
      </c>
      <c r="E15" s="14" t="s">
        <v>26</v>
      </c>
      <c r="F15" s="16" t="s">
        <v>33</v>
      </c>
      <c r="G15" s="14" t="s">
        <v>24</v>
      </c>
      <c r="H15" s="14" t="s">
        <v>25</v>
      </c>
      <c r="I15" s="14" t="s">
        <v>26</v>
      </c>
      <c r="J15" s="14" t="s">
        <v>32</v>
      </c>
      <c r="K15" s="14" t="s">
        <v>24</v>
      </c>
      <c r="L15" s="14" t="s">
        <v>25</v>
      </c>
      <c r="M15" s="14" t="s">
        <v>26</v>
      </c>
      <c r="N15" s="14" t="s">
        <v>35</v>
      </c>
    </row>
    <row r="16" spans="1:14" ht="1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</row>
    <row r="17" spans="1:14" ht="15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>
      <c r="A18" s="14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 customHeight="1">
      <c r="A20" s="98" t="s">
        <v>146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"/>
    </row>
    <row r="21" ht="15.75">
      <c r="N21" s="41" t="s">
        <v>18</v>
      </c>
    </row>
    <row r="22" spans="1:14" ht="15.75">
      <c r="A22" s="83" t="s">
        <v>37</v>
      </c>
      <c r="B22" s="83" t="s">
        <v>4</v>
      </c>
      <c r="C22" s="116" t="s">
        <v>128</v>
      </c>
      <c r="D22" s="116"/>
      <c r="E22" s="116"/>
      <c r="F22" s="116"/>
      <c r="G22" s="116"/>
      <c r="H22" s="116"/>
      <c r="I22" s="113" t="s">
        <v>137</v>
      </c>
      <c r="J22" s="114"/>
      <c r="K22" s="114"/>
      <c r="L22" s="114"/>
      <c r="M22" s="114"/>
      <c r="N22" s="115"/>
    </row>
    <row r="23" spans="1:14" ht="15">
      <c r="A23" s="83"/>
      <c r="B23" s="83"/>
      <c r="C23" s="112" t="s">
        <v>24</v>
      </c>
      <c r="D23" s="112"/>
      <c r="E23" s="112" t="s">
        <v>25</v>
      </c>
      <c r="F23" s="112"/>
      <c r="G23" s="112" t="s">
        <v>26</v>
      </c>
      <c r="H23" s="112" t="s">
        <v>33</v>
      </c>
      <c r="I23" s="112" t="s">
        <v>24</v>
      </c>
      <c r="J23" s="112"/>
      <c r="K23" s="112" t="s">
        <v>25</v>
      </c>
      <c r="L23" s="112"/>
      <c r="M23" s="112" t="s">
        <v>26</v>
      </c>
      <c r="N23" s="112" t="s">
        <v>34</v>
      </c>
    </row>
    <row r="24" spans="1:14" ht="51.75" customHeight="1">
      <c r="A24" s="83"/>
      <c r="B24" s="8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5.75">
      <c r="A25" s="14">
        <v>1</v>
      </c>
      <c r="B25" s="14">
        <v>2</v>
      </c>
      <c r="C25" s="116">
        <v>3</v>
      </c>
      <c r="D25" s="116"/>
      <c r="E25" s="116">
        <v>4</v>
      </c>
      <c r="F25" s="116"/>
      <c r="G25" s="18">
        <v>5</v>
      </c>
      <c r="H25" s="18">
        <v>6</v>
      </c>
      <c r="I25" s="116">
        <v>7</v>
      </c>
      <c r="J25" s="116"/>
      <c r="K25" s="116">
        <v>8</v>
      </c>
      <c r="L25" s="116"/>
      <c r="M25" s="18">
        <v>9</v>
      </c>
      <c r="N25" s="18">
        <v>10</v>
      </c>
    </row>
    <row r="26" spans="1:14" ht="63">
      <c r="A26" s="14">
        <v>3122</v>
      </c>
      <c r="B26" s="15" t="s">
        <v>188</v>
      </c>
      <c r="C26" s="91"/>
      <c r="D26" s="91"/>
      <c r="E26" s="119">
        <f>'Форма 2022-2 П.7'!H19</f>
        <v>4106699.9999999995</v>
      </c>
      <c r="F26" s="119"/>
      <c r="G26" s="64">
        <f>E26</f>
        <v>4106699.9999999995</v>
      </c>
      <c r="H26" s="64">
        <f>E26</f>
        <v>4106699.9999999995</v>
      </c>
      <c r="I26" s="119"/>
      <c r="J26" s="119"/>
      <c r="K26" s="119">
        <f>'Форма 2022-2 П.7'!N19</f>
        <v>4312035</v>
      </c>
      <c r="L26" s="119"/>
      <c r="M26" s="64">
        <f>K26</f>
        <v>4312035</v>
      </c>
      <c r="N26" s="64">
        <f>M26</f>
        <v>4312035</v>
      </c>
    </row>
    <row r="27" spans="1:14" ht="47.25">
      <c r="A27" s="14">
        <v>3142</v>
      </c>
      <c r="B27" s="15" t="s">
        <v>189</v>
      </c>
      <c r="C27" s="91"/>
      <c r="D27" s="91"/>
      <c r="E27" s="119">
        <f>'Форма 2022-2 П.7'!H20</f>
        <v>2916810</v>
      </c>
      <c r="F27" s="119"/>
      <c r="G27" s="64">
        <f>E27</f>
        <v>2916810</v>
      </c>
      <c r="H27" s="64">
        <f>E27</f>
        <v>2916810</v>
      </c>
      <c r="I27" s="119"/>
      <c r="J27" s="119"/>
      <c r="K27" s="119">
        <f>'Форма 2022-2 П.7'!N20</f>
        <v>3062650.5</v>
      </c>
      <c r="L27" s="119"/>
      <c r="M27" s="64">
        <f>K27</f>
        <v>3062650.5</v>
      </c>
      <c r="N27" s="64">
        <f>M27</f>
        <v>3062650.5</v>
      </c>
    </row>
    <row r="28" spans="1:14" ht="15.75">
      <c r="A28" s="14"/>
      <c r="B28" s="14" t="s">
        <v>16</v>
      </c>
      <c r="C28" s="121"/>
      <c r="D28" s="121"/>
      <c r="E28" s="122">
        <f>E26+E27</f>
        <v>7023510</v>
      </c>
      <c r="F28" s="122"/>
      <c r="G28" s="81">
        <f>G26+G27</f>
        <v>7023510</v>
      </c>
      <c r="H28" s="81">
        <f>H26+H27</f>
        <v>7023510</v>
      </c>
      <c r="I28" s="122"/>
      <c r="J28" s="122"/>
      <c r="K28" s="122">
        <f>K26+K27</f>
        <v>7374685.5</v>
      </c>
      <c r="L28" s="122"/>
      <c r="M28" s="81">
        <f>M26+M27</f>
        <v>7374685.5</v>
      </c>
      <c r="N28" s="81">
        <f>N26+N27</f>
        <v>7374685.5</v>
      </c>
    </row>
    <row r="30" spans="1:14" ht="15.75" customHeight="1">
      <c r="A30" s="98" t="s">
        <v>147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"/>
    </row>
    <row r="31" ht="15.75">
      <c r="N31" s="41" t="s">
        <v>18</v>
      </c>
    </row>
    <row r="32" spans="1:14" ht="15.75">
      <c r="A32" s="83" t="s">
        <v>38</v>
      </c>
      <c r="B32" s="83" t="s">
        <v>4</v>
      </c>
      <c r="C32" s="116" t="s">
        <v>128</v>
      </c>
      <c r="D32" s="116"/>
      <c r="E32" s="116"/>
      <c r="F32" s="116"/>
      <c r="G32" s="116"/>
      <c r="H32" s="116"/>
      <c r="I32" s="113" t="s">
        <v>137</v>
      </c>
      <c r="J32" s="114"/>
      <c r="K32" s="114"/>
      <c r="L32" s="114"/>
      <c r="M32" s="114"/>
      <c r="N32" s="115"/>
    </row>
    <row r="33" spans="1:14" ht="15">
      <c r="A33" s="83"/>
      <c r="B33" s="83"/>
      <c r="C33" s="112" t="s">
        <v>24</v>
      </c>
      <c r="D33" s="112"/>
      <c r="E33" s="112" t="s">
        <v>25</v>
      </c>
      <c r="F33" s="112"/>
      <c r="G33" s="112" t="s">
        <v>26</v>
      </c>
      <c r="H33" s="112" t="s">
        <v>33</v>
      </c>
      <c r="I33" s="112" t="s">
        <v>24</v>
      </c>
      <c r="J33" s="112"/>
      <c r="K33" s="112" t="s">
        <v>25</v>
      </c>
      <c r="L33" s="112"/>
      <c r="M33" s="112" t="s">
        <v>26</v>
      </c>
      <c r="N33" s="112" t="s">
        <v>34</v>
      </c>
    </row>
    <row r="34" spans="1:14" ht="42.75" customHeight="1">
      <c r="A34" s="83"/>
      <c r="B34" s="83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5.75">
      <c r="A35" s="14">
        <v>1</v>
      </c>
      <c r="B35" s="14">
        <v>2</v>
      </c>
      <c r="C35" s="116">
        <v>3</v>
      </c>
      <c r="D35" s="116"/>
      <c r="E35" s="116">
        <v>4</v>
      </c>
      <c r="F35" s="116"/>
      <c r="G35" s="18">
        <v>5</v>
      </c>
      <c r="H35" s="18">
        <v>6</v>
      </c>
      <c r="I35" s="116">
        <v>7</v>
      </c>
      <c r="J35" s="116"/>
      <c r="K35" s="116">
        <v>8</v>
      </c>
      <c r="L35" s="116"/>
      <c r="M35" s="18">
        <v>9</v>
      </c>
      <c r="N35" s="18">
        <v>10</v>
      </c>
    </row>
    <row r="36" spans="1:14" ht="15.75">
      <c r="A36" s="14"/>
      <c r="B36" s="15"/>
      <c r="C36" s="91"/>
      <c r="D36" s="91"/>
      <c r="E36" s="91"/>
      <c r="F36" s="91"/>
      <c r="G36" s="19"/>
      <c r="H36" s="19"/>
      <c r="I36" s="91"/>
      <c r="J36" s="91"/>
      <c r="K36" s="91"/>
      <c r="L36" s="91"/>
      <c r="M36" s="19"/>
      <c r="N36" s="19"/>
    </row>
    <row r="37" spans="1:14" ht="15.75">
      <c r="A37" s="14"/>
      <c r="B37" s="14" t="s">
        <v>16</v>
      </c>
      <c r="C37" s="121"/>
      <c r="D37" s="121"/>
      <c r="E37" s="121"/>
      <c r="F37" s="121"/>
      <c r="G37" s="17"/>
      <c r="H37" s="17"/>
      <c r="I37" s="121"/>
      <c r="J37" s="121"/>
      <c r="K37" s="121"/>
      <c r="L37" s="121"/>
      <c r="M37" s="17"/>
      <c r="N37" s="17"/>
    </row>
  </sheetData>
  <sheetProtection/>
  <mergeCells count="68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N23:N24"/>
    <mergeCell ref="A14:A15"/>
    <mergeCell ref="B14:B15"/>
    <mergeCell ref="C14:F14"/>
    <mergeCell ref="G14:J14"/>
    <mergeCell ref="K14:N14"/>
    <mergeCell ref="A20:M20"/>
    <mergeCell ref="K23:L24"/>
    <mergeCell ref="C25:D25"/>
    <mergeCell ref="E25:F25"/>
    <mergeCell ref="C26:D26"/>
    <mergeCell ref="E26:F26"/>
    <mergeCell ref="I26:J26"/>
    <mergeCell ref="M23:M24"/>
    <mergeCell ref="I32:N32"/>
    <mergeCell ref="E28:F28"/>
    <mergeCell ref="I28:J28"/>
    <mergeCell ref="I27:J27"/>
    <mergeCell ref="K27:L27"/>
    <mergeCell ref="K25:L25"/>
    <mergeCell ref="K26:L26"/>
    <mergeCell ref="I25:J25"/>
    <mergeCell ref="B32:B34"/>
    <mergeCell ref="C33:D34"/>
    <mergeCell ref="C28:D28"/>
    <mergeCell ref="C27:D27"/>
    <mergeCell ref="C36:D36"/>
    <mergeCell ref="E36:F36"/>
    <mergeCell ref="E27:F27"/>
    <mergeCell ref="C32:H32"/>
    <mergeCell ref="K28:L28"/>
    <mergeCell ref="H33:H34"/>
    <mergeCell ref="C35:D35"/>
    <mergeCell ref="E35:F35"/>
    <mergeCell ref="I35:J35"/>
    <mergeCell ref="K35:L35"/>
    <mergeCell ref="A30:M30"/>
    <mergeCell ref="A32:A34"/>
    <mergeCell ref="G33:G34"/>
    <mergeCell ref="E33:F34"/>
    <mergeCell ref="N33:N34"/>
    <mergeCell ref="I36:J36"/>
    <mergeCell ref="K36:L36"/>
    <mergeCell ref="C37:D37"/>
    <mergeCell ref="E37:F37"/>
    <mergeCell ref="I37:J37"/>
    <mergeCell ref="K37:L37"/>
    <mergeCell ref="M33:M34"/>
    <mergeCell ref="I33:J34"/>
    <mergeCell ref="K33:L3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9" r:id="rId1"/>
  <rowBreaks count="1" manualBreakCount="1">
    <brk id="3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140625" style="0" customWidth="1"/>
  </cols>
  <sheetData>
    <row r="1" spans="1:13" ht="15.7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10.5" customHeight="1"/>
    <row r="3" spans="1:13" ht="15.75">
      <c r="A3" s="98" t="s">
        <v>148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ht="15.75">
      <c r="N4" s="41" t="s">
        <v>18</v>
      </c>
    </row>
    <row r="5" spans="1:14" ht="15.75" customHeight="1">
      <c r="A5" s="83" t="s">
        <v>40</v>
      </c>
      <c r="B5" s="83" t="s">
        <v>88</v>
      </c>
      <c r="C5" s="83" t="s">
        <v>134</v>
      </c>
      <c r="D5" s="83"/>
      <c r="E5" s="83"/>
      <c r="F5" s="83"/>
      <c r="G5" s="83" t="s">
        <v>135</v>
      </c>
      <c r="H5" s="83"/>
      <c r="I5" s="83"/>
      <c r="J5" s="83"/>
      <c r="K5" s="83" t="s">
        <v>136</v>
      </c>
      <c r="L5" s="83"/>
      <c r="M5" s="83"/>
      <c r="N5" s="83"/>
    </row>
    <row r="6" spans="1:14" ht="69.75" customHeight="1">
      <c r="A6" s="83"/>
      <c r="B6" s="83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7.25">
      <c r="A8" s="14">
        <v>1</v>
      </c>
      <c r="B8" s="15" t="s">
        <v>190</v>
      </c>
      <c r="C8" s="14"/>
      <c r="D8" s="62">
        <f>'Форма 2022-2 П.8'!F10</f>
        <v>2217003.27</v>
      </c>
      <c r="E8" s="62">
        <f>D8</f>
        <v>2217003.27</v>
      </c>
      <c r="F8" s="62">
        <f>D8</f>
        <v>2217003.27</v>
      </c>
      <c r="G8" s="14"/>
      <c r="H8" s="62">
        <f>'Форма 2022-2 П.8'!I10</f>
        <v>3500000</v>
      </c>
      <c r="I8" s="62">
        <f>H8</f>
        <v>3500000</v>
      </c>
      <c r="J8" s="62">
        <f>H8</f>
        <v>3500000</v>
      </c>
      <c r="K8" s="14"/>
      <c r="L8" s="62">
        <f>'Форма 2022-2 П.8'!L10</f>
        <v>3900000</v>
      </c>
      <c r="M8" s="62">
        <f>L8</f>
        <v>3900000</v>
      </c>
      <c r="N8" s="62">
        <f>L8</f>
        <v>3900000</v>
      </c>
    </row>
    <row r="9" spans="1:14" ht="63">
      <c r="A9" s="14">
        <v>2</v>
      </c>
      <c r="B9" s="15" t="s">
        <v>279</v>
      </c>
      <c r="C9" s="14"/>
      <c r="D9" s="62">
        <f>'Форма 2022-2 П.8'!F40</f>
        <v>1789256.94</v>
      </c>
      <c r="E9" s="62">
        <f>D9</f>
        <v>1789256.94</v>
      </c>
      <c r="F9" s="62">
        <f>D9</f>
        <v>1789256.94</v>
      </c>
      <c r="G9" s="14"/>
      <c r="H9" s="62">
        <f>'Форма 2022-2 П.8'!I40</f>
        <v>2450000</v>
      </c>
      <c r="I9" s="62">
        <f>H9</f>
        <v>2450000</v>
      </c>
      <c r="J9" s="62">
        <f>H9</f>
        <v>2450000</v>
      </c>
      <c r="K9" s="14"/>
      <c r="L9" s="62">
        <f>'Форма 2022-2 П.8'!L40</f>
        <v>2770000</v>
      </c>
      <c r="M9" s="62">
        <f>L9</f>
        <v>2770000</v>
      </c>
      <c r="N9" s="62">
        <f>L9</f>
        <v>2770000</v>
      </c>
    </row>
    <row r="10" spans="1:14" ht="15.75">
      <c r="A10" s="14"/>
      <c r="B10" s="14" t="s">
        <v>16</v>
      </c>
      <c r="C10" s="14"/>
      <c r="D10" s="62">
        <f>D8+D9</f>
        <v>4006260.21</v>
      </c>
      <c r="E10" s="62">
        <f aca="true" t="shared" si="0" ref="E10:N10">E8+E9</f>
        <v>4006260.21</v>
      </c>
      <c r="F10" s="62">
        <f t="shared" si="0"/>
        <v>4006260.21</v>
      </c>
      <c r="G10" s="62"/>
      <c r="H10" s="62">
        <f t="shared" si="0"/>
        <v>5950000</v>
      </c>
      <c r="I10" s="62">
        <f t="shared" si="0"/>
        <v>5950000</v>
      </c>
      <c r="J10" s="62">
        <f t="shared" si="0"/>
        <v>5950000</v>
      </c>
      <c r="K10" s="62"/>
      <c r="L10" s="62">
        <f t="shared" si="0"/>
        <v>6670000</v>
      </c>
      <c r="M10" s="62">
        <f t="shared" si="0"/>
        <v>6670000</v>
      </c>
      <c r="N10" s="62">
        <f t="shared" si="0"/>
        <v>6670000</v>
      </c>
    </row>
    <row r="12" spans="1:14" ht="15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>
      <c r="A13" s="98" t="s">
        <v>149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"/>
    </row>
    <row r="14" ht="15.75">
      <c r="N14" s="41" t="s">
        <v>18</v>
      </c>
    </row>
    <row r="15" spans="1:14" ht="15.75">
      <c r="A15" s="83" t="s">
        <v>40</v>
      </c>
      <c r="B15" s="83" t="s">
        <v>88</v>
      </c>
      <c r="C15" s="116" t="s">
        <v>128</v>
      </c>
      <c r="D15" s="116"/>
      <c r="E15" s="116"/>
      <c r="F15" s="116"/>
      <c r="G15" s="116"/>
      <c r="H15" s="116"/>
      <c r="I15" s="113" t="s">
        <v>137</v>
      </c>
      <c r="J15" s="114"/>
      <c r="K15" s="114"/>
      <c r="L15" s="114"/>
      <c r="M15" s="114"/>
      <c r="N15" s="115"/>
    </row>
    <row r="16" spans="1:14" ht="15">
      <c r="A16" s="83"/>
      <c r="B16" s="83"/>
      <c r="C16" s="112" t="s">
        <v>24</v>
      </c>
      <c r="D16" s="112"/>
      <c r="E16" s="112" t="s">
        <v>25</v>
      </c>
      <c r="F16" s="112"/>
      <c r="G16" s="112" t="s">
        <v>26</v>
      </c>
      <c r="H16" s="112" t="s">
        <v>33</v>
      </c>
      <c r="I16" s="112" t="s">
        <v>24</v>
      </c>
      <c r="J16" s="112"/>
      <c r="K16" s="112" t="s">
        <v>25</v>
      </c>
      <c r="L16" s="112"/>
      <c r="M16" s="112" t="s">
        <v>26</v>
      </c>
      <c r="N16" s="112" t="s">
        <v>34</v>
      </c>
    </row>
    <row r="17" spans="1:14" ht="55.5" customHeight="1">
      <c r="A17" s="83"/>
      <c r="B17" s="8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5.75">
      <c r="A18" s="14">
        <v>1</v>
      </c>
      <c r="B18" s="14">
        <v>2</v>
      </c>
      <c r="C18" s="116">
        <v>3</v>
      </c>
      <c r="D18" s="116"/>
      <c r="E18" s="116">
        <v>4</v>
      </c>
      <c r="F18" s="116"/>
      <c r="G18" s="18">
        <v>5</v>
      </c>
      <c r="H18" s="18">
        <v>6</v>
      </c>
      <c r="I18" s="116">
        <v>7</v>
      </c>
      <c r="J18" s="116"/>
      <c r="K18" s="116">
        <v>8</v>
      </c>
      <c r="L18" s="116"/>
      <c r="M18" s="18">
        <v>9</v>
      </c>
      <c r="N18" s="18">
        <v>10</v>
      </c>
    </row>
    <row r="19" spans="1:14" ht="47.25">
      <c r="A19" s="14">
        <v>1</v>
      </c>
      <c r="B19" s="15" t="s">
        <v>190</v>
      </c>
      <c r="C19" s="91"/>
      <c r="D19" s="91"/>
      <c r="E19" s="119">
        <f>'Форма 2022-2 П.8'!I67</f>
        <v>4106699.9999999995</v>
      </c>
      <c r="F19" s="119"/>
      <c r="G19" s="64">
        <f>E19</f>
        <v>4106699.9999999995</v>
      </c>
      <c r="H19" s="64">
        <f>E19</f>
        <v>4106699.9999999995</v>
      </c>
      <c r="I19" s="91"/>
      <c r="J19" s="91"/>
      <c r="K19" s="118">
        <f>'Форма 2022-2 П.8'!M67</f>
        <v>4312035</v>
      </c>
      <c r="L19" s="91"/>
      <c r="M19" s="68">
        <f>K19</f>
        <v>4312035</v>
      </c>
      <c r="N19" s="68">
        <f>K19</f>
        <v>4312035</v>
      </c>
    </row>
    <row r="20" spans="1:14" ht="47.25">
      <c r="A20" s="14">
        <v>2</v>
      </c>
      <c r="B20" s="15" t="s">
        <v>191</v>
      </c>
      <c r="C20" s="91"/>
      <c r="D20" s="91"/>
      <c r="E20" s="119">
        <f>'Форма 2022-2 П.8'!I76</f>
        <v>2916810</v>
      </c>
      <c r="F20" s="119"/>
      <c r="G20" s="64">
        <f>E20</f>
        <v>2916810</v>
      </c>
      <c r="H20" s="64">
        <f>E20</f>
        <v>2916810</v>
      </c>
      <c r="I20" s="118"/>
      <c r="J20" s="118"/>
      <c r="K20" s="118">
        <f>'Форма 2022-2 П.8'!M76</f>
        <v>3062650.5</v>
      </c>
      <c r="L20" s="118"/>
      <c r="M20" s="68">
        <f>K20</f>
        <v>3062650.5</v>
      </c>
      <c r="N20" s="68">
        <f>K20</f>
        <v>3062650.5</v>
      </c>
    </row>
    <row r="21" spans="1:14" ht="20.25" customHeight="1">
      <c r="A21" s="14"/>
      <c r="B21" s="14" t="s">
        <v>16</v>
      </c>
      <c r="C21" s="121"/>
      <c r="D21" s="121"/>
      <c r="E21" s="119">
        <f>E19+E20</f>
        <v>7023510</v>
      </c>
      <c r="F21" s="119"/>
      <c r="G21" s="64">
        <f>G19+G20</f>
        <v>7023510</v>
      </c>
      <c r="H21" s="64">
        <f>H19+H20</f>
        <v>7023510</v>
      </c>
      <c r="I21" s="123"/>
      <c r="J21" s="123"/>
      <c r="K21" s="119">
        <f>K19+K20</f>
        <v>7374685.5</v>
      </c>
      <c r="L21" s="119"/>
      <c r="M21" s="64">
        <f>M19+M20</f>
        <v>7374685.5</v>
      </c>
      <c r="N21" s="64">
        <f>N19+N20</f>
        <v>7374685.5</v>
      </c>
    </row>
  </sheetData>
  <sheetProtection/>
  <mergeCells count="37">
    <mergeCell ref="A1:I1"/>
    <mergeCell ref="J1:M1"/>
    <mergeCell ref="A3:M3"/>
    <mergeCell ref="A5:A6"/>
    <mergeCell ref="B5:B6"/>
    <mergeCell ref="C5:F5"/>
    <mergeCell ref="G5:J5"/>
    <mergeCell ref="K5:N5"/>
    <mergeCell ref="A13:M13"/>
    <mergeCell ref="A15:A17"/>
    <mergeCell ref="B15:B17"/>
    <mergeCell ref="C15:H15"/>
    <mergeCell ref="I15:N15"/>
    <mergeCell ref="C16:D17"/>
    <mergeCell ref="E16:F17"/>
    <mergeCell ref="G16:G17"/>
    <mergeCell ref="H16:H17"/>
    <mergeCell ref="I16:J17"/>
    <mergeCell ref="E19:F19"/>
    <mergeCell ref="I19:J19"/>
    <mergeCell ref="K16:L17"/>
    <mergeCell ref="M16:M17"/>
    <mergeCell ref="N16:N17"/>
    <mergeCell ref="C18:D18"/>
    <mergeCell ref="E18:F18"/>
    <mergeCell ref="I18:J18"/>
    <mergeCell ref="K18:L18"/>
    <mergeCell ref="C21:D21"/>
    <mergeCell ref="E21:F21"/>
    <mergeCell ref="I21:J21"/>
    <mergeCell ref="K21:L21"/>
    <mergeCell ref="K19:L19"/>
    <mergeCell ref="C20:D20"/>
    <mergeCell ref="E20:F20"/>
    <mergeCell ref="I20:J20"/>
    <mergeCell ref="K20:L20"/>
    <mergeCell ref="C19:D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82"/>
  <sheetViews>
    <sheetView view="pageBreakPreview" zoomScaleSheetLayoutView="100" zoomScalePageLayoutView="0" workbookViewId="0" topLeftCell="A37">
      <selection activeCell="F41" sqref="F41:F43"/>
    </sheetView>
  </sheetViews>
  <sheetFormatPr defaultColWidth="9.140625" defaultRowHeight="15"/>
  <cols>
    <col min="1" max="1" width="5.28125" style="0" customWidth="1"/>
    <col min="2" max="2" width="27.421875" style="0" customWidth="1"/>
    <col min="3" max="3" width="14.421875" style="0" customWidth="1"/>
    <col min="4" max="4" width="25.281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98" t="s">
        <v>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ht="10.5" customHeight="1"/>
    <row r="3" spans="1:12" ht="15.75">
      <c r="A3" s="98" t="s">
        <v>150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15.75">
      <c r="M4" s="41" t="s">
        <v>18</v>
      </c>
    </row>
    <row r="5" spans="1:13" ht="15.75" customHeight="1">
      <c r="A5" s="83" t="s">
        <v>40</v>
      </c>
      <c r="B5" s="83" t="s">
        <v>41</v>
      </c>
      <c r="C5" s="146" t="s">
        <v>42</v>
      </c>
      <c r="D5" s="146" t="s">
        <v>43</v>
      </c>
      <c r="E5" s="83" t="s">
        <v>134</v>
      </c>
      <c r="F5" s="83"/>
      <c r="G5" s="83"/>
      <c r="H5" s="83" t="s">
        <v>135</v>
      </c>
      <c r="I5" s="83"/>
      <c r="J5" s="83"/>
      <c r="K5" s="83" t="s">
        <v>136</v>
      </c>
      <c r="L5" s="83"/>
      <c r="M5" s="83"/>
    </row>
    <row r="6" spans="1:13" ht="69.75" customHeight="1">
      <c r="A6" s="83"/>
      <c r="B6" s="83"/>
      <c r="C6" s="147"/>
      <c r="D6" s="147"/>
      <c r="E6" s="14" t="s">
        <v>24</v>
      </c>
      <c r="F6" s="14" t="s">
        <v>25</v>
      </c>
      <c r="G6" s="16" t="s">
        <v>48</v>
      </c>
      <c r="H6" s="14" t="s">
        <v>24</v>
      </c>
      <c r="I6" s="14" t="s">
        <v>25</v>
      </c>
      <c r="J6" s="14" t="s">
        <v>49</v>
      </c>
      <c r="K6" s="14" t="s">
        <v>24</v>
      </c>
      <c r="L6" s="14" t="s">
        <v>25</v>
      </c>
      <c r="M6" s="14" t="s">
        <v>35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5.75">
      <c r="A8" s="20"/>
      <c r="B8" s="150" t="s">
        <v>186</v>
      </c>
      <c r="C8" s="150"/>
      <c r="D8" s="150"/>
      <c r="E8" s="150"/>
      <c r="F8" s="150"/>
      <c r="G8" s="150"/>
      <c r="H8" s="14"/>
      <c r="I8" s="14"/>
      <c r="J8" s="14"/>
      <c r="K8" s="14"/>
      <c r="L8" s="14"/>
      <c r="M8" s="14"/>
    </row>
    <row r="9" spans="1:13" ht="15.75">
      <c r="A9" s="20"/>
      <c r="B9" s="57" t="s">
        <v>44</v>
      </c>
      <c r="C9" s="22"/>
      <c r="D9" s="15"/>
      <c r="E9" s="14"/>
      <c r="F9" s="14"/>
      <c r="G9" s="14"/>
      <c r="H9" s="14"/>
      <c r="I9" s="14"/>
      <c r="J9" s="14"/>
      <c r="K9" s="14"/>
      <c r="L9" s="14"/>
      <c r="M9" s="14"/>
    </row>
    <row r="10" spans="1:13" ht="63">
      <c r="A10" s="20"/>
      <c r="B10" s="45" t="s">
        <v>192</v>
      </c>
      <c r="C10" s="46" t="s">
        <v>193</v>
      </c>
      <c r="D10" s="46" t="s">
        <v>265</v>
      </c>
      <c r="E10" s="14"/>
      <c r="F10" s="62">
        <f>F11+F12</f>
        <v>2217003.27</v>
      </c>
      <c r="G10" s="62">
        <f>G11+G12</f>
        <v>2217003.27</v>
      </c>
      <c r="H10" s="62"/>
      <c r="I10" s="62">
        <f>SUM(I11:I24)</f>
        <v>3500000</v>
      </c>
      <c r="J10" s="62">
        <f>I10</f>
        <v>3500000</v>
      </c>
      <c r="K10" s="62"/>
      <c r="L10" s="62">
        <f>SUM(L11:L25)</f>
        <v>3900000</v>
      </c>
      <c r="M10" s="62">
        <f>L10</f>
        <v>3900000</v>
      </c>
    </row>
    <row r="11" spans="1:13" ht="85.5" customHeight="1">
      <c r="A11" s="20"/>
      <c r="B11" s="45" t="s">
        <v>223</v>
      </c>
      <c r="C11" s="46" t="s">
        <v>193</v>
      </c>
      <c r="D11" s="46" t="s">
        <v>194</v>
      </c>
      <c r="E11" s="17"/>
      <c r="F11" s="64">
        <v>1963668.27</v>
      </c>
      <c r="G11" s="62">
        <f>F11</f>
        <v>1963668.27</v>
      </c>
      <c r="H11" s="62"/>
      <c r="I11" s="62"/>
      <c r="J11" s="62"/>
      <c r="K11" s="62"/>
      <c r="L11" s="62"/>
      <c r="M11" s="62"/>
    </row>
    <row r="12" spans="1:13" ht="63">
      <c r="A12" s="20"/>
      <c r="B12" s="47" t="s">
        <v>261</v>
      </c>
      <c r="C12" s="46" t="s">
        <v>193</v>
      </c>
      <c r="D12" s="46" t="s">
        <v>194</v>
      </c>
      <c r="E12" s="17"/>
      <c r="F12" s="64">
        <v>253335</v>
      </c>
      <c r="G12" s="62">
        <f>F12</f>
        <v>253335</v>
      </c>
      <c r="H12" s="62"/>
      <c r="I12" s="62">
        <v>3000000</v>
      </c>
      <c r="J12" s="62">
        <f>I12</f>
        <v>3000000</v>
      </c>
      <c r="K12" s="62"/>
      <c r="L12" s="62">
        <v>2000000</v>
      </c>
      <c r="M12" s="62">
        <f>L12</f>
        <v>2000000</v>
      </c>
    </row>
    <row r="13" spans="1:13" ht="94.5">
      <c r="A13" s="20"/>
      <c r="B13" s="47" t="s">
        <v>243</v>
      </c>
      <c r="C13" s="46" t="s">
        <v>193</v>
      </c>
      <c r="D13" s="46" t="s">
        <v>254</v>
      </c>
      <c r="E13" s="14"/>
      <c r="F13" s="64"/>
      <c r="G13" s="62"/>
      <c r="H13" s="62"/>
      <c r="I13" s="62">
        <v>500000</v>
      </c>
      <c r="J13" s="62">
        <f>I13</f>
        <v>500000</v>
      </c>
      <c r="K13" s="62"/>
      <c r="L13" s="69">
        <v>500000</v>
      </c>
      <c r="M13" s="62">
        <f>L13</f>
        <v>500000</v>
      </c>
    </row>
    <row r="14" spans="1:13" ht="126">
      <c r="A14" s="20"/>
      <c r="B14" s="65" t="s">
        <v>255</v>
      </c>
      <c r="C14" s="46" t="s">
        <v>193</v>
      </c>
      <c r="D14" s="46" t="s">
        <v>254</v>
      </c>
      <c r="E14" s="14"/>
      <c r="F14" s="64"/>
      <c r="G14" s="62"/>
      <c r="H14" s="62"/>
      <c r="I14" s="62"/>
      <c r="J14" s="62"/>
      <c r="K14" s="62"/>
      <c r="L14" s="67">
        <v>200000</v>
      </c>
      <c r="M14" s="62">
        <f>L14</f>
        <v>200000</v>
      </c>
    </row>
    <row r="15" spans="1:13" ht="126">
      <c r="A15" s="20"/>
      <c r="B15" s="65" t="s">
        <v>256</v>
      </c>
      <c r="C15" s="46" t="s">
        <v>193</v>
      </c>
      <c r="D15" s="46" t="s">
        <v>254</v>
      </c>
      <c r="E15" s="14"/>
      <c r="F15" s="64"/>
      <c r="G15" s="62"/>
      <c r="H15" s="62"/>
      <c r="I15" s="62"/>
      <c r="J15" s="62"/>
      <c r="K15" s="62"/>
      <c r="L15" s="67">
        <v>200000</v>
      </c>
      <c r="M15" s="62">
        <f aca="true" t="shared" si="0" ref="M15:M25">L15</f>
        <v>200000</v>
      </c>
    </row>
    <row r="16" spans="1:13" ht="78.75">
      <c r="A16" s="20"/>
      <c r="B16" s="75" t="s">
        <v>228</v>
      </c>
      <c r="C16" s="46" t="s">
        <v>193</v>
      </c>
      <c r="D16" s="46" t="s">
        <v>254</v>
      </c>
      <c r="E16" s="14"/>
      <c r="F16" s="64"/>
      <c r="G16" s="62"/>
      <c r="H16" s="62"/>
      <c r="I16" s="62"/>
      <c r="J16" s="62"/>
      <c r="K16" s="62"/>
      <c r="L16" s="67">
        <v>100000</v>
      </c>
      <c r="M16" s="62">
        <f t="shared" si="0"/>
        <v>100000</v>
      </c>
    </row>
    <row r="17" spans="1:13" ht="78.75">
      <c r="A17" s="20"/>
      <c r="B17" s="75" t="s">
        <v>258</v>
      </c>
      <c r="C17" s="46" t="s">
        <v>193</v>
      </c>
      <c r="D17" s="46" t="s">
        <v>254</v>
      </c>
      <c r="E17" s="14"/>
      <c r="F17" s="64"/>
      <c r="G17" s="62"/>
      <c r="H17" s="62"/>
      <c r="I17" s="62"/>
      <c r="J17" s="62"/>
      <c r="K17" s="62"/>
      <c r="L17" s="67">
        <v>100000</v>
      </c>
      <c r="M17" s="62">
        <f t="shared" si="0"/>
        <v>100000</v>
      </c>
    </row>
    <row r="18" spans="1:13" ht="110.25">
      <c r="A18" s="20"/>
      <c r="B18" s="76" t="s">
        <v>238</v>
      </c>
      <c r="C18" s="46" t="s">
        <v>193</v>
      </c>
      <c r="D18" s="46" t="s">
        <v>266</v>
      </c>
      <c r="E18" s="14"/>
      <c r="F18" s="64"/>
      <c r="G18" s="62"/>
      <c r="H18" s="62"/>
      <c r="I18" s="62"/>
      <c r="J18" s="62"/>
      <c r="K18" s="62"/>
      <c r="L18" s="67">
        <v>400000</v>
      </c>
      <c r="M18" s="62">
        <f t="shared" si="0"/>
        <v>400000</v>
      </c>
    </row>
    <row r="19" spans="1:13" ht="63">
      <c r="A19" s="20"/>
      <c r="B19" s="77" t="s">
        <v>231</v>
      </c>
      <c r="C19" s="46" t="s">
        <v>193</v>
      </c>
      <c r="D19" s="46" t="s">
        <v>254</v>
      </c>
      <c r="E19" s="14"/>
      <c r="F19" s="64"/>
      <c r="G19" s="62"/>
      <c r="H19" s="62"/>
      <c r="I19" s="62"/>
      <c r="J19" s="62"/>
      <c r="K19" s="62"/>
      <c r="L19" s="62">
        <v>50000</v>
      </c>
      <c r="M19" s="62">
        <f t="shared" si="0"/>
        <v>50000</v>
      </c>
    </row>
    <row r="20" spans="1:13" ht="63">
      <c r="A20" s="20"/>
      <c r="B20" s="77" t="s">
        <v>263</v>
      </c>
      <c r="C20" s="46" t="s">
        <v>193</v>
      </c>
      <c r="D20" s="46" t="s">
        <v>254</v>
      </c>
      <c r="E20" s="14"/>
      <c r="F20" s="64"/>
      <c r="G20" s="62"/>
      <c r="H20" s="62"/>
      <c r="I20" s="62"/>
      <c r="J20" s="62"/>
      <c r="K20" s="62"/>
      <c r="L20" s="62">
        <v>50000</v>
      </c>
      <c r="M20" s="62">
        <f t="shared" si="0"/>
        <v>50000</v>
      </c>
    </row>
    <row r="21" spans="1:13" ht="63">
      <c r="A21" s="20"/>
      <c r="B21" s="77" t="s">
        <v>232</v>
      </c>
      <c r="C21" s="46" t="s">
        <v>193</v>
      </c>
      <c r="D21" s="46" t="s">
        <v>254</v>
      </c>
      <c r="E21" s="14"/>
      <c r="F21" s="64"/>
      <c r="G21" s="62"/>
      <c r="H21" s="62"/>
      <c r="I21" s="62"/>
      <c r="J21" s="62"/>
      <c r="K21" s="62"/>
      <c r="L21" s="62">
        <v>50000</v>
      </c>
      <c r="M21" s="62">
        <f t="shared" si="0"/>
        <v>50000</v>
      </c>
    </row>
    <row r="22" spans="1:13" ht="63">
      <c r="A22" s="20"/>
      <c r="B22" s="77" t="s">
        <v>233</v>
      </c>
      <c r="C22" s="46" t="s">
        <v>193</v>
      </c>
      <c r="D22" s="46" t="s">
        <v>254</v>
      </c>
      <c r="E22" s="14"/>
      <c r="F22" s="64"/>
      <c r="G22" s="62"/>
      <c r="H22" s="62"/>
      <c r="I22" s="62"/>
      <c r="J22" s="62"/>
      <c r="K22" s="62"/>
      <c r="L22" s="62">
        <v>50000</v>
      </c>
      <c r="M22" s="62">
        <f t="shared" si="0"/>
        <v>50000</v>
      </c>
    </row>
    <row r="23" spans="1:13" ht="94.5">
      <c r="A23" s="20"/>
      <c r="B23" s="77" t="s">
        <v>259</v>
      </c>
      <c r="C23" s="46" t="s">
        <v>193</v>
      </c>
      <c r="D23" s="46" t="s">
        <v>254</v>
      </c>
      <c r="E23" s="14"/>
      <c r="F23" s="64"/>
      <c r="G23" s="62"/>
      <c r="H23" s="62"/>
      <c r="I23" s="62"/>
      <c r="J23" s="62"/>
      <c r="K23" s="62"/>
      <c r="L23" s="62">
        <v>50000</v>
      </c>
      <c r="M23" s="62">
        <f t="shared" si="0"/>
        <v>50000</v>
      </c>
    </row>
    <row r="24" spans="1:13" ht="81" customHeight="1">
      <c r="A24" s="20"/>
      <c r="B24" s="77" t="s">
        <v>260</v>
      </c>
      <c r="C24" s="46" t="s">
        <v>193</v>
      </c>
      <c r="D24" s="46" t="s">
        <v>254</v>
      </c>
      <c r="E24" s="14"/>
      <c r="F24" s="64"/>
      <c r="G24" s="62"/>
      <c r="H24" s="62"/>
      <c r="I24" s="62"/>
      <c r="J24" s="62"/>
      <c r="K24" s="62"/>
      <c r="L24" s="62">
        <v>50000</v>
      </c>
      <c r="M24" s="62">
        <f t="shared" si="0"/>
        <v>50000</v>
      </c>
    </row>
    <row r="25" spans="1:13" ht="66" customHeight="1">
      <c r="A25" s="20"/>
      <c r="B25" s="76" t="s">
        <v>236</v>
      </c>
      <c r="C25" s="46" t="s">
        <v>193</v>
      </c>
      <c r="D25" s="46" t="s">
        <v>254</v>
      </c>
      <c r="E25" s="14"/>
      <c r="F25" s="64"/>
      <c r="G25" s="62"/>
      <c r="H25" s="62"/>
      <c r="I25" s="62"/>
      <c r="J25" s="62"/>
      <c r="K25" s="62"/>
      <c r="L25" s="62">
        <v>100000</v>
      </c>
      <c r="M25" s="62">
        <f t="shared" si="0"/>
        <v>100000</v>
      </c>
    </row>
    <row r="26" spans="1:13" ht="15.75">
      <c r="A26" s="20"/>
      <c r="B26" s="48" t="s">
        <v>45</v>
      </c>
      <c r="C26" s="46"/>
      <c r="D26" s="46"/>
      <c r="E26" s="14"/>
      <c r="F26" s="58"/>
      <c r="G26" s="59"/>
      <c r="H26" s="14"/>
      <c r="I26" s="14"/>
      <c r="J26" s="14"/>
      <c r="K26" s="14"/>
      <c r="L26" s="62"/>
      <c r="M26" s="62"/>
    </row>
    <row r="27" spans="1:13" ht="41.25" customHeight="1">
      <c r="A27" s="20"/>
      <c r="B27" s="45" t="s">
        <v>195</v>
      </c>
      <c r="C27" s="46" t="s">
        <v>196</v>
      </c>
      <c r="D27" s="49" t="s">
        <v>197</v>
      </c>
      <c r="E27" s="14"/>
      <c r="F27" s="14">
        <v>1</v>
      </c>
      <c r="G27" s="14">
        <f>F27</f>
        <v>1</v>
      </c>
      <c r="H27" s="14"/>
      <c r="I27" s="14">
        <v>2</v>
      </c>
      <c r="J27" s="14">
        <f>I27</f>
        <v>2</v>
      </c>
      <c r="K27" s="14"/>
      <c r="L27" s="14">
        <v>3</v>
      </c>
      <c r="M27" s="14">
        <f>L27</f>
        <v>3</v>
      </c>
    </row>
    <row r="28" spans="1:13" ht="78.75">
      <c r="A28" s="20"/>
      <c r="B28" s="45" t="s">
        <v>239</v>
      </c>
      <c r="C28" s="46" t="s">
        <v>199</v>
      </c>
      <c r="D28" s="49" t="s">
        <v>200</v>
      </c>
      <c r="E28" s="14"/>
      <c r="F28" s="14">
        <v>1</v>
      </c>
      <c r="G28" s="14">
        <f>F28</f>
        <v>1</v>
      </c>
      <c r="H28" s="14"/>
      <c r="I28" s="14"/>
      <c r="J28" s="14"/>
      <c r="K28" s="14"/>
      <c r="L28" s="14">
        <v>10</v>
      </c>
      <c r="M28" s="14">
        <f>L28</f>
        <v>10</v>
      </c>
    </row>
    <row r="29" spans="1:13" ht="15.75">
      <c r="A29" s="20"/>
      <c r="B29" s="48" t="s">
        <v>46</v>
      </c>
      <c r="C29" s="17"/>
      <c r="D29" s="46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47.25">
      <c r="A30" s="20"/>
      <c r="B30" s="50" t="s">
        <v>201</v>
      </c>
      <c r="C30" s="51" t="s">
        <v>193</v>
      </c>
      <c r="D30" s="51" t="s">
        <v>202</v>
      </c>
      <c r="E30" s="14"/>
      <c r="F30" s="62">
        <f>F11/F27</f>
        <v>1963668.27</v>
      </c>
      <c r="G30" s="62">
        <f>F30</f>
        <v>1963668.27</v>
      </c>
      <c r="H30" s="62"/>
      <c r="I30" s="62"/>
      <c r="J30" s="62"/>
      <c r="K30" s="62"/>
      <c r="L30" s="62">
        <f>(L12+L13+L25)/L27</f>
        <v>866666.6666666666</v>
      </c>
      <c r="M30" s="62">
        <f>L30</f>
        <v>866666.6666666666</v>
      </c>
    </row>
    <row r="31" spans="1:13" ht="47.25">
      <c r="A31" s="20"/>
      <c r="B31" s="52" t="s">
        <v>198</v>
      </c>
      <c r="C31" s="46" t="s">
        <v>193</v>
      </c>
      <c r="D31" s="51" t="s">
        <v>202</v>
      </c>
      <c r="E31" s="14"/>
      <c r="F31" s="62">
        <f>F12/F28</f>
        <v>253335</v>
      </c>
      <c r="G31" s="62">
        <f>F31</f>
        <v>253335</v>
      </c>
      <c r="H31" s="62"/>
      <c r="I31" s="62"/>
      <c r="J31" s="62"/>
      <c r="K31" s="62"/>
      <c r="L31" s="62">
        <f>(L14+L15+L16+L17+L18+L19+L20+L21+L22+L23+L24)/L28</f>
        <v>130000</v>
      </c>
      <c r="M31" s="62">
        <f>L31</f>
        <v>130000</v>
      </c>
    </row>
    <row r="32" spans="1:13" ht="47.25">
      <c r="A32" s="20"/>
      <c r="B32" s="52" t="s">
        <v>229</v>
      </c>
      <c r="C32" s="46" t="s">
        <v>193</v>
      </c>
      <c r="D32" s="51" t="s">
        <v>202</v>
      </c>
      <c r="E32" s="14"/>
      <c r="F32" s="14"/>
      <c r="G32" s="14"/>
      <c r="H32" s="14"/>
      <c r="I32" s="62">
        <f>I12</f>
        <v>3000000</v>
      </c>
      <c r="J32" s="62">
        <f>I32</f>
        <v>3000000</v>
      </c>
      <c r="K32" s="14"/>
      <c r="L32" s="62">
        <f>L12</f>
        <v>2000000</v>
      </c>
      <c r="M32" s="62">
        <f>L32</f>
        <v>2000000</v>
      </c>
    </row>
    <row r="33" spans="1:13" ht="94.5">
      <c r="A33" s="20"/>
      <c r="B33" s="52" t="s">
        <v>230</v>
      </c>
      <c r="C33" s="46" t="s">
        <v>193</v>
      </c>
      <c r="D33" s="51" t="s">
        <v>202</v>
      </c>
      <c r="E33" s="14"/>
      <c r="F33" s="14"/>
      <c r="G33" s="14"/>
      <c r="H33" s="14"/>
      <c r="I33" s="62">
        <f>I13</f>
        <v>500000</v>
      </c>
      <c r="J33" s="62">
        <f>I33</f>
        <v>500000</v>
      </c>
      <c r="K33" s="14"/>
      <c r="L33" s="14"/>
      <c r="M33" s="14"/>
    </row>
    <row r="34" spans="1:13" ht="15.75">
      <c r="A34" s="20"/>
      <c r="B34" s="48" t="s">
        <v>47</v>
      </c>
      <c r="C34" s="17"/>
      <c r="D34" s="46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6">
      <c r="A35" s="20"/>
      <c r="B35" s="53" t="s">
        <v>203</v>
      </c>
      <c r="C35" s="46" t="s">
        <v>204</v>
      </c>
      <c r="D35" s="51" t="s">
        <v>202</v>
      </c>
      <c r="E35" s="60"/>
      <c r="F35" s="70">
        <f>(300000+171778.77+2000000+F11)/18370999*100</f>
        <v>24.143744387553447</v>
      </c>
      <c r="G35" s="60">
        <f>F35</f>
        <v>24.143744387553447</v>
      </c>
      <c r="H35" s="60"/>
      <c r="I35" s="60"/>
      <c r="J35" s="60"/>
      <c r="K35" s="60"/>
      <c r="L35" s="60"/>
      <c r="M35" s="60"/>
    </row>
    <row r="36" spans="1:13" ht="94.5">
      <c r="A36" s="20"/>
      <c r="B36" s="53" t="s">
        <v>205</v>
      </c>
      <c r="C36" s="46" t="s">
        <v>204</v>
      </c>
      <c r="D36" s="51" t="s">
        <v>202</v>
      </c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41.75">
      <c r="A37" s="20"/>
      <c r="B37" s="53" t="s">
        <v>206</v>
      </c>
      <c r="C37" s="46" t="s">
        <v>204</v>
      </c>
      <c r="D37" s="51" t="s">
        <v>202</v>
      </c>
      <c r="E37" s="60"/>
      <c r="F37" s="60">
        <v>100</v>
      </c>
      <c r="G37" s="60">
        <f>F37</f>
        <v>100</v>
      </c>
      <c r="H37" s="60"/>
      <c r="I37" s="60">
        <f>(F12+I12)/18370999*100</f>
        <v>17.709080491485523</v>
      </c>
      <c r="J37" s="60">
        <f>I37</f>
        <v>17.709080491485523</v>
      </c>
      <c r="K37" s="60"/>
      <c r="L37" s="60">
        <f>(F12+I12+L12)/19973126*100</f>
        <v>26.302017020270135</v>
      </c>
      <c r="M37" s="60">
        <f>L37</f>
        <v>26.302017020270135</v>
      </c>
    </row>
    <row r="38" spans="1:13" ht="22.5" customHeight="1">
      <c r="A38" s="20"/>
      <c r="B38" s="149" t="s">
        <v>220</v>
      </c>
      <c r="C38" s="149"/>
      <c r="D38" s="149"/>
      <c r="E38" s="149"/>
      <c r="F38" s="149"/>
      <c r="G38" s="149"/>
      <c r="H38" s="14"/>
      <c r="I38" s="14"/>
      <c r="J38" s="14"/>
      <c r="K38" s="14"/>
      <c r="L38" s="14"/>
      <c r="M38" s="14"/>
    </row>
    <row r="39" spans="1:13" ht="21" customHeight="1">
      <c r="A39" s="20"/>
      <c r="B39" s="48" t="s">
        <v>44</v>
      </c>
      <c r="C39" s="15"/>
      <c r="D39" s="15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66" customHeight="1">
      <c r="A40" s="20"/>
      <c r="B40" s="45" t="s">
        <v>207</v>
      </c>
      <c r="C40" s="46" t="s">
        <v>193</v>
      </c>
      <c r="D40" s="46" t="s">
        <v>265</v>
      </c>
      <c r="E40" s="14"/>
      <c r="F40" s="59">
        <f>SUM(F41:F43)</f>
        <v>1789256.94</v>
      </c>
      <c r="G40" s="59">
        <f>F40</f>
        <v>1789256.94</v>
      </c>
      <c r="H40" s="14"/>
      <c r="I40" s="59">
        <f>SUM(I41:I45)</f>
        <v>2450000</v>
      </c>
      <c r="J40" s="59">
        <f>SUM(J41:J45)</f>
        <v>2450000</v>
      </c>
      <c r="K40" s="59"/>
      <c r="L40" s="59">
        <f>SUM(L41:L45)</f>
        <v>2770000</v>
      </c>
      <c r="M40" s="59">
        <f>SUM(M41:M45)</f>
        <v>2770000</v>
      </c>
    </row>
    <row r="41" spans="1:13" ht="51" customHeight="1">
      <c r="A41" s="20"/>
      <c r="B41" s="45" t="s">
        <v>209</v>
      </c>
      <c r="C41" s="46" t="s">
        <v>193</v>
      </c>
      <c r="D41" s="49" t="s">
        <v>210</v>
      </c>
      <c r="E41" s="14"/>
      <c r="F41" s="63">
        <v>1733974.44</v>
      </c>
      <c r="G41" s="59">
        <f>F41</f>
        <v>1733974.44</v>
      </c>
      <c r="H41" s="14"/>
      <c r="I41" s="14"/>
      <c r="J41" s="14"/>
      <c r="K41" s="14"/>
      <c r="L41" s="14"/>
      <c r="M41" s="14"/>
    </row>
    <row r="42" spans="1:13" ht="100.5" customHeight="1">
      <c r="A42" s="20"/>
      <c r="B42" s="45" t="s">
        <v>271</v>
      </c>
      <c r="C42" s="46" t="s">
        <v>193</v>
      </c>
      <c r="D42" s="46" t="s">
        <v>194</v>
      </c>
      <c r="E42" s="62"/>
      <c r="F42" s="62"/>
      <c r="G42" s="62"/>
      <c r="H42" s="62"/>
      <c r="I42" s="62">
        <v>300000</v>
      </c>
      <c r="J42" s="62">
        <f>I42</f>
        <v>300000</v>
      </c>
      <c r="K42" s="62"/>
      <c r="L42" s="62">
        <v>300000</v>
      </c>
      <c r="M42" s="62">
        <f>L42</f>
        <v>300000</v>
      </c>
    </row>
    <row r="43" spans="1:16" ht="100.5" customHeight="1">
      <c r="A43" s="20"/>
      <c r="B43" s="45" t="s">
        <v>272</v>
      </c>
      <c r="C43" s="46" t="s">
        <v>193</v>
      </c>
      <c r="D43" s="46" t="s">
        <v>194</v>
      </c>
      <c r="E43" s="62"/>
      <c r="F43" s="64">
        <v>55282.5</v>
      </c>
      <c r="G43" s="62">
        <f>F43</f>
        <v>55282.5</v>
      </c>
      <c r="H43" s="62"/>
      <c r="I43" s="62">
        <f>2000000</f>
        <v>2000000</v>
      </c>
      <c r="J43" s="62">
        <f>I43</f>
        <v>2000000</v>
      </c>
      <c r="K43" s="62"/>
      <c r="L43" s="62">
        <v>2000000</v>
      </c>
      <c r="M43" s="62">
        <f>L43</f>
        <v>2000000</v>
      </c>
      <c r="O43">
        <v>300000</v>
      </c>
      <c r="P43" t="s">
        <v>242</v>
      </c>
    </row>
    <row r="44" spans="1:13" ht="141.75">
      <c r="A44" s="20"/>
      <c r="B44" s="65" t="s">
        <v>273</v>
      </c>
      <c r="C44" s="46" t="s">
        <v>193</v>
      </c>
      <c r="D44" s="46" t="s">
        <v>194</v>
      </c>
      <c r="E44" s="62"/>
      <c r="F44" s="62"/>
      <c r="G44" s="62"/>
      <c r="H44" s="62"/>
      <c r="I44" s="62">
        <v>150000</v>
      </c>
      <c r="J44" s="62">
        <f>I44</f>
        <v>150000</v>
      </c>
      <c r="K44" s="62"/>
      <c r="L44" s="62">
        <v>270000</v>
      </c>
      <c r="M44" s="62">
        <f>L44</f>
        <v>270000</v>
      </c>
    </row>
    <row r="45" spans="1:15" ht="94.5">
      <c r="A45" s="20"/>
      <c r="B45" s="65" t="s">
        <v>274</v>
      </c>
      <c r="C45" s="46" t="s">
        <v>193</v>
      </c>
      <c r="D45" s="46" t="s">
        <v>194</v>
      </c>
      <c r="E45" s="62"/>
      <c r="F45" s="62"/>
      <c r="G45" s="62"/>
      <c r="H45" s="62"/>
      <c r="I45" s="62"/>
      <c r="J45" s="62"/>
      <c r="K45" s="62"/>
      <c r="L45" s="62">
        <v>200000</v>
      </c>
      <c r="M45" s="62">
        <f>L45</f>
        <v>200000</v>
      </c>
      <c r="O45" s="66"/>
    </row>
    <row r="46" spans="1:13" ht="18" customHeight="1">
      <c r="A46" s="20"/>
      <c r="B46" s="48" t="s">
        <v>45</v>
      </c>
      <c r="C46" s="15"/>
      <c r="D46" s="5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63">
      <c r="A47" s="20"/>
      <c r="B47" s="45" t="s">
        <v>214</v>
      </c>
      <c r="C47" s="14" t="s">
        <v>215</v>
      </c>
      <c r="D47" s="46" t="s">
        <v>210</v>
      </c>
      <c r="E47" s="14"/>
      <c r="F47" s="14">
        <v>962.5</v>
      </c>
      <c r="G47" s="14">
        <f>F47</f>
        <v>962.5</v>
      </c>
      <c r="H47" s="14"/>
      <c r="I47" s="14"/>
      <c r="J47" s="14"/>
      <c r="K47" s="14"/>
      <c r="L47" s="14"/>
      <c r="M47" s="14"/>
    </row>
    <row r="48" spans="1:13" ht="78.75">
      <c r="A48" s="20"/>
      <c r="B48" s="45" t="s">
        <v>240</v>
      </c>
      <c r="C48" s="14" t="s">
        <v>196</v>
      </c>
      <c r="D48" s="49" t="s">
        <v>278</v>
      </c>
      <c r="E48" s="14"/>
      <c r="F48" s="14"/>
      <c r="G48" s="14">
        <f>F48</f>
        <v>0</v>
      </c>
      <c r="H48" s="14"/>
      <c r="I48" s="14">
        <v>2</v>
      </c>
      <c r="J48" s="14">
        <f>I48</f>
        <v>2</v>
      </c>
      <c r="K48" s="14"/>
      <c r="L48" s="14">
        <v>3</v>
      </c>
      <c r="M48" s="14">
        <f>L48</f>
        <v>3</v>
      </c>
    </row>
    <row r="49" spans="1:13" ht="52.5" customHeight="1">
      <c r="A49" s="20"/>
      <c r="B49" s="45" t="s">
        <v>213</v>
      </c>
      <c r="C49" s="14" t="s">
        <v>196</v>
      </c>
      <c r="D49" s="46" t="s">
        <v>208</v>
      </c>
      <c r="E49" s="14"/>
      <c r="F49" s="14">
        <v>1</v>
      </c>
      <c r="G49" s="14">
        <f>F49</f>
        <v>1</v>
      </c>
      <c r="H49" s="14"/>
      <c r="I49" s="14">
        <v>1</v>
      </c>
      <c r="J49" s="14">
        <f>I49</f>
        <v>1</v>
      </c>
      <c r="K49" s="14"/>
      <c r="L49" s="14">
        <v>1</v>
      </c>
      <c r="M49" s="14">
        <f>L49</f>
        <v>1</v>
      </c>
    </row>
    <row r="50" spans="1:13" ht="20.25" customHeight="1">
      <c r="A50" s="20"/>
      <c r="B50" s="48" t="s">
        <v>46</v>
      </c>
      <c r="C50" s="15"/>
      <c r="D50" s="46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78.75">
      <c r="A51" s="20"/>
      <c r="B51" s="55" t="s">
        <v>216</v>
      </c>
      <c r="C51" s="46" t="s">
        <v>193</v>
      </c>
      <c r="D51" s="51" t="s">
        <v>202</v>
      </c>
      <c r="E51" s="62"/>
      <c r="F51" s="62">
        <f>F41/F47</f>
        <v>1801.5318857142856</v>
      </c>
      <c r="G51" s="62">
        <f>F51</f>
        <v>1801.5318857142856</v>
      </c>
      <c r="H51" s="62"/>
      <c r="I51" s="62"/>
      <c r="J51" s="62"/>
      <c r="K51" s="62"/>
      <c r="L51" s="62"/>
      <c r="M51" s="62"/>
    </row>
    <row r="52" spans="1:13" ht="47.25">
      <c r="A52" s="20"/>
      <c r="B52" s="55" t="s">
        <v>198</v>
      </c>
      <c r="C52" s="46" t="s">
        <v>193</v>
      </c>
      <c r="D52" s="51" t="s">
        <v>202</v>
      </c>
      <c r="E52" s="62"/>
      <c r="F52" s="62"/>
      <c r="G52" s="62"/>
      <c r="H52" s="62"/>
      <c r="I52" s="62">
        <f>(I42+I44)/I48</f>
        <v>225000</v>
      </c>
      <c r="J52" s="62">
        <f>I52</f>
        <v>225000</v>
      </c>
      <c r="K52" s="62"/>
      <c r="L52" s="62">
        <f>(L42+L44+L45)/L48</f>
        <v>256666.66666666666</v>
      </c>
      <c r="M52" s="62">
        <f>L52</f>
        <v>256666.66666666666</v>
      </c>
    </row>
    <row r="53" spans="1:13" ht="31.5">
      <c r="A53" s="20"/>
      <c r="B53" s="55" t="s">
        <v>225</v>
      </c>
      <c r="C53" s="46" t="s">
        <v>193</v>
      </c>
      <c r="D53" s="51" t="s">
        <v>202</v>
      </c>
      <c r="E53" s="62"/>
      <c r="F53" s="62">
        <f>F43/F49</f>
        <v>55282.5</v>
      </c>
      <c r="G53" s="62">
        <f>F53</f>
        <v>55282.5</v>
      </c>
      <c r="H53" s="62"/>
      <c r="I53" s="62">
        <f>I43</f>
        <v>2000000</v>
      </c>
      <c r="J53" s="62">
        <f>I53</f>
        <v>2000000</v>
      </c>
      <c r="K53" s="62"/>
      <c r="L53" s="62">
        <f>L43/L49</f>
        <v>2000000</v>
      </c>
      <c r="M53" s="62">
        <f>L53</f>
        <v>2000000</v>
      </c>
    </row>
    <row r="54" spans="1:13" ht="17.25" customHeight="1">
      <c r="A54" s="20"/>
      <c r="B54" s="48" t="s">
        <v>47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6">
      <c r="A55" s="20"/>
      <c r="B55" s="53" t="s">
        <v>217</v>
      </c>
      <c r="C55" s="14" t="s">
        <v>204</v>
      </c>
      <c r="D55" s="51" t="s">
        <v>202</v>
      </c>
      <c r="E55" s="14"/>
      <c r="F55" s="61">
        <f>(8344958*22%+1733795)/8344958*100</f>
        <v>42.77655753330334</v>
      </c>
      <c r="G55" s="60">
        <f>F55</f>
        <v>42.77655753330334</v>
      </c>
      <c r="H55" s="14"/>
      <c r="I55" s="62"/>
      <c r="J55" s="62"/>
      <c r="K55" s="14"/>
      <c r="L55" s="14"/>
      <c r="M55" s="14"/>
    </row>
    <row r="56" spans="1:13" ht="94.5">
      <c r="A56" s="20"/>
      <c r="B56" s="53" t="s">
        <v>218</v>
      </c>
      <c r="C56" s="14" t="s">
        <v>204</v>
      </c>
      <c r="D56" s="51" t="s">
        <v>202</v>
      </c>
      <c r="E56" s="14"/>
      <c r="F56" s="14"/>
      <c r="G56" s="14"/>
      <c r="H56" s="14"/>
      <c r="I56" s="14">
        <f>I48/2*100</f>
        <v>100</v>
      </c>
      <c r="J56" s="14">
        <f>I56</f>
        <v>100</v>
      </c>
      <c r="K56" s="14"/>
      <c r="L56" s="14">
        <f>L48/3*100</f>
        <v>100</v>
      </c>
      <c r="M56" s="14">
        <f>L56</f>
        <v>100</v>
      </c>
    </row>
    <row r="57" spans="1:13" ht="126">
      <c r="A57" s="20"/>
      <c r="B57" s="56" t="s">
        <v>219</v>
      </c>
      <c r="C57" s="14" t="s">
        <v>204</v>
      </c>
      <c r="D57" s="51" t="s">
        <v>202</v>
      </c>
      <c r="E57" s="14"/>
      <c r="F57" s="14">
        <v>100</v>
      </c>
      <c r="G57" s="14">
        <f>F57</f>
        <v>100</v>
      </c>
      <c r="H57" s="14"/>
      <c r="I57" s="62">
        <f>I43/11252200*100</f>
        <v>17.774301914292316</v>
      </c>
      <c r="J57" s="62">
        <f>I57</f>
        <v>17.774301914292316</v>
      </c>
      <c r="K57" s="14"/>
      <c r="L57" s="14">
        <v>36</v>
      </c>
      <c r="M57" s="14">
        <f>L57</f>
        <v>36</v>
      </c>
    </row>
    <row r="59" spans="1:13" ht="15.75" customHeight="1">
      <c r="A59" s="98" t="s">
        <v>151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"/>
    </row>
    <row r="60" ht="15.75">
      <c r="M60" s="41" t="s">
        <v>18</v>
      </c>
    </row>
    <row r="61" spans="1:13" ht="15.75">
      <c r="A61" s="83" t="s">
        <v>40</v>
      </c>
      <c r="B61" s="83" t="s">
        <v>41</v>
      </c>
      <c r="C61" s="146" t="s">
        <v>42</v>
      </c>
      <c r="D61" s="146" t="s">
        <v>43</v>
      </c>
      <c r="E61" s="116" t="s">
        <v>128</v>
      </c>
      <c r="F61" s="116"/>
      <c r="G61" s="116"/>
      <c r="H61" s="116"/>
      <c r="I61" s="116"/>
      <c r="J61" s="114" t="s">
        <v>137</v>
      </c>
      <c r="K61" s="114"/>
      <c r="L61" s="114"/>
      <c r="M61" s="115"/>
    </row>
    <row r="62" spans="1:13" ht="15.75" customHeight="1">
      <c r="A62" s="83"/>
      <c r="B62" s="83"/>
      <c r="C62" s="148"/>
      <c r="D62" s="148"/>
      <c r="E62" s="112" t="s">
        <v>24</v>
      </c>
      <c r="F62" s="112"/>
      <c r="G62" s="142" t="s">
        <v>25</v>
      </c>
      <c r="H62" s="143"/>
      <c r="I62" s="112" t="s">
        <v>48</v>
      </c>
      <c r="J62" s="112" t="s">
        <v>24</v>
      </c>
      <c r="K62" s="112" t="s">
        <v>25</v>
      </c>
      <c r="L62" s="112"/>
      <c r="M62" s="112" t="s">
        <v>94</v>
      </c>
    </row>
    <row r="63" spans="1:13" ht="55.5" customHeight="1">
      <c r="A63" s="83"/>
      <c r="B63" s="83"/>
      <c r="C63" s="147"/>
      <c r="D63" s="147"/>
      <c r="E63" s="112"/>
      <c r="F63" s="112"/>
      <c r="G63" s="144"/>
      <c r="H63" s="145"/>
      <c r="I63" s="112"/>
      <c r="J63" s="112"/>
      <c r="K63" s="112"/>
      <c r="L63" s="112"/>
      <c r="M63" s="112"/>
    </row>
    <row r="64" spans="1:13" ht="15.75">
      <c r="A64" s="14">
        <v>1</v>
      </c>
      <c r="B64" s="14">
        <v>2</v>
      </c>
      <c r="C64" s="14">
        <v>3</v>
      </c>
      <c r="D64" s="14">
        <v>4</v>
      </c>
      <c r="E64" s="116">
        <v>5</v>
      </c>
      <c r="F64" s="116"/>
      <c r="G64" s="113">
        <v>6</v>
      </c>
      <c r="H64" s="115"/>
      <c r="I64" s="18">
        <v>7</v>
      </c>
      <c r="J64" s="18">
        <v>8</v>
      </c>
      <c r="K64" s="116">
        <v>9</v>
      </c>
      <c r="L64" s="116"/>
      <c r="M64" s="18">
        <v>10</v>
      </c>
    </row>
    <row r="65" spans="1:13" ht="15.75" customHeight="1">
      <c r="A65" s="14"/>
      <c r="B65" s="137" t="s">
        <v>186</v>
      </c>
      <c r="C65" s="138"/>
      <c r="D65" s="138"/>
      <c r="E65" s="138"/>
      <c r="F65" s="138"/>
      <c r="G65" s="135"/>
      <c r="H65" s="136"/>
      <c r="I65" s="18"/>
      <c r="J65" s="18"/>
      <c r="K65" s="42"/>
      <c r="L65" s="43"/>
      <c r="M65" s="18"/>
    </row>
    <row r="66" spans="1:13" ht="15.75">
      <c r="A66" s="14"/>
      <c r="B66" s="57" t="s">
        <v>44</v>
      </c>
      <c r="C66" s="14"/>
      <c r="D66" s="16"/>
      <c r="E66" s="42"/>
      <c r="F66" s="43"/>
      <c r="G66" s="42"/>
      <c r="H66" s="43"/>
      <c r="I66" s="18"/>
      <c r="J66" s="18"/>
      <c r="K66" s="42"/>
      <c r="L66" s="43"/>
      <c r="M66" s="18"/>
    </row>
    <row r="67" spans="1:13" ht="48" customHeight="1">
      <c r="A67" s="14"/>
      <c r="B67" s="45" t="s">
        <v>192</v>
      </c>
      <c r="C67" s="46" t="s">
        <v>193</v>
      </c>
      <c r="D67" s="72" t="s">
        <v>268</v>
      </c>
      <c r="E67" s="113"/>
      <c r="F67" s="115"/>
      <c r="G67" s="140">
        <f>L10*1.053</f>
        <v>4106699.9999999995</v>
      </c>
      <c r="H67" s="141"/>
      <c r="I67" s="62">
        <f>G67</f>
        <v>4106699.9999999995</v>
      </c>
      <c r="J67" s="14"/>
      <c r="K67" s="128">
        <f>G67*1.05</f>
        <v>4312035</v>
      </c>
      <c r="L67" s="129"/>
      <c r="M67" s="62">
        <f>K67</f>
        <v>4312035</v>
      </c>
    </row>
    <row r="68" spans="1:13" ht="22.5" customHeight="1">
      <c r="A68" s="14"/>
      <c r="B68" s="48" t="s">
        <v>45</v>
      </c>
      <c r="C68" s="17"/>
      <c r="D68" s="46"/>
      <c r="E68" s="91"/>
      <c r="F68" s="91"/>
      <c r="G68" s="126"/>
      <c r="H68" s="127"/>
      <c r="I68" s="79"/>
      <c r="J68" s="79"/>
      <c r="K68" s="120"/>
      <c r="L68" s="120"/>
      <c r="M68" s="79"/>
    </row>
    <row r="69" spans="1:13" ht="35.25" customHeight="1">
      <c r="A69" s="14"/>
      <c r="B69" s="45" t="s">
        <v>269</v>
      </c>
      <c r="C69" s="46" t="s">
        <v>196</v>
      </c>
      <c r="D69" s="46" t="s">
        <v>267</v>
      </c>
      <c r="E69" s="91"/>
      <c r="F69" s="91"/>
      <c r="G69" s="120">
        <f>5</f>
        <v>5</v>
      </c>
      <c r="H69" s="120"/>
      <c r="I69" s="79">
        <f>G69</f>
        <v>5</v>
      </c>
      <c r="J69" s="79"/>
      <c r="K69" s="120">
        <v>5</v>
      </c>
      <c r="L69" s="120"/>
      <c r="M69" s="79">
        <f>K69</f>
        <v>5</v>
      </c>
    </row>
    <row r="70" spans="1:13" ht="15.75">
      <c r="A70" s="14"/>
      <c r="B70" s="48" t="s">
        <v>46</v>
      </c>
      <c r="C70" s="17"/>
      <c r="D70" s="46"/>
      <c r="E70" s="91"/>
      <c r="F70" s="91"/>
      <c r="G70" s="120"/>
      <c r="H70" s="120"/>
      <c r="I70" s="79"/>
      <c r="J70" s="79"/>
      <c r="K70" s="120"/>
      <c r="L70" s="120"/>
      <c r="M70" s="79"/>
    </row>
    <row r="71" spans="1:13" ht="47.25">
      <c r="A71" s="14"/>
      <c r="B71" s="50" t="s">
        <v>201</v>
      </c>
      <c r="C71" s="51" t="s">
        <v>193</v>
      </c>
      <c r="D71" s="51" t="s">
        <v>202</v>
      </c>
      <c r="E71" s="121"/>
      <c r="F71" s="121"/>
      <c r="G71" s="139">
        <f>G67/G69</f>
        <v>821339.9999999999</v>
      </c>
      <c r="H71" s="139"/>
      <c r="I71" s="80">
        <f>G71</f>
        <v>821339.9999999999</v>
      </c>
      <c r="J71" s="80"/>
      <c r="K71" s="139">
        <f>K67/K69</f>
        <v>862407</v>
      </c>
      <c r="L71" s="139"/>
      <c r="M71" s="80">
        <f>K71</f>
        <v>862407</v>
      </c>
    </row>
    <row r="72" spans="1:13" ht="15.75">
      <c r="A72" s="17"/>
      <c r="B72" s="48" t="s">
        <v>47</v>
      </c>
      <c r="C72" s="17"/>
      <c r="D72" s="46"/>
      <c r="E72" s="121"/>
      <c r="F72" s="121"/>
      <c r="G72" s="120"/>
      <c r="H72" s="120"/>
      <c r="I72" s="79"/>
      <c r="J72" s="79"/>
      <c r="K72" s="126"/>
      <c r="L72" s="127"/>
      <c r="M72" s="79"/>
    </row>
    <row r="73" spans="1:13" ht="131.25" customHeight="1">
      <c r="A73" s="17"/>
      <c r="B73" s="53" t="s">
        <v>270</v>
      </c>
      <c r="C73" s="46" t="s">
        <v>204</v>
      </c>
      <c r="D73" s="51" t="s">
        <v>202</v>
      </c>
      <c r="E73" s="121"/>
      <c r="F73" s="121"/>
      <c r="G73" s="120">
        <f>G69/5*100</f>
        <v>100</v>
      </c>
      <c r="H73" s="120"/>
      <c r="I73" s="79">
        <f>G73</f>
        <v>100</v>
      </c>
      <c r="J73" s="79"/>
      <c r="K73" s="120">
        <f>K69/5*100</f>
        <v>100</v>
      </c>
      <c r="L73" s="120"/>
      <c r="M73" s="79">
        <f>K73</f>
        <v>100</v>
      </c>
    </row>
    <row r="74" spans="1:13" ht="15.75" customHeight="1">
      <c r="A74" s="17"/>
      <c r="B74" s="132" t="s">
        <v>220</v>
      </c>
      <c r="C74" s="133"/>
      <c r="D74" s="133"/>
      <c r="E74" s="133"/>
      <c r="F74" s="133"/>
      <c r="G74" s="133"/>
      <c r="H74" s="134"/>
      <c r="I74" s="17"/>
      <c r="J74" s="17"/>
      <c r="K74" s="124"/>
      <c r="L74" s="125"/>
      <c r="M74" s="17"/>
    </row>
    <row r="75" spans="1:13" ht="15.75">
      <c r="A75" s="17"/>
      <c r="B75" s="48" t="s">
        <v>44</v>
      </c>
      <c r="C75" s="15"/>
      <c r="D75" s="15"/>
      <c r="E75" s="124"/>
      <c r="F75" s="125"/>
      <c r="G75" s="124"/>
      <c r="H75" s="125"/>
      <c r="I75" s="17"/>
      <c r="J75" s="17"/>
      <c r="K75" s="124"/>
      <c r="L75" s="125"/>
      <c r="M75" s="17"/>
    </row>
    <row r="76" spans="1:13" ht="51" customHeight="1">
      <c r="A76" s="17"/>
      <c r="B76" s="45" t="s">
        <v>192</v>
      </c>
      <c r="C76" s="46" t="s">
        <v>193</v>
      </c>
      <c r="D76" s="72" t="s">
        <v>268</v>
      </c>
      <c r="E76" s="124"/>
      <c r="F76" s="125"/>
      <c r="G76" s="128">
        <f>L40*1.053</f>
        <v>2916810</v>
      </c>
      <c r="H76" s="129"/>
      <c r="I76" s="64">
        <f>G76</f>
        <v>2916810</v>
      </c>
      <c r="J76" s="64"/>
      <c r="K76" s="128">
        <f>G76*1.05</f>
        <v>3062650.5</v>
      </c>
      <c r="L76" s="129"/>
      <c r="M76" s="64">
        <f>K76</f>
        <v>3062650.5</v>
      </c>
    </row>
    <row r="77" spans="1:13" ht="15.75">
      <c r="A77" s="17"/>
      <c r="B77" s="48" t="s">
        <v>45</v>
      </c>
      <c r="C77" s="15"/>
      <c r="D77" s="54"/>
      <c r="E77" s="124"/>
      <c r="F77" s="125"/>
      <c r="G77" s="126"/>
      <c r="H77" s="127"/>
      <c r="I77" s="79"/>
      <c r="J77" s="79"/>
      <c r="K77" s="126"/>
      <c r="L77" s="127"/>
      <c r="M77" s="79"/>
    </row>
    <row r="78" spans="1:13" ht="47.25">
      <c r="A78" s="17"/>
      <c r="B78" s="45" t="s">
        <v>213</v>
      </c>
      <c r="C78" s="14" t="s">
        <v>196</v>
      </c>
      <c r="D78" s="46" t="s">
        <v>267</v>
      </c>
      <c r="E78" s="124"/>
      <c r="F78" s="125"/>
      <c r="G78" s="126">
        <v>3</v>
      </c>
      <c r="H78" s="127"/>
      <c r="I78" s="79">
        <f>G78</f>
        <v>3</v>
      </c>
      <c r="J78" s="79"/>
      <c r="K78" s="126">
        <v>3</v>
      </c>
      <c r="L78" s="127"/>
      <c r="M78" s="79">
        <f>K78</f>
        <v>3</v>
      </c>
    </row>
    <row r="79" spans="1:13" ht="15.75">
      <c r="A79" s="17"/>
      <c r="B79" s="48" t="s">
        <v>46</v>
      </c>
      <c r="C79" s="15"/>
      <c r="D79" s="46"/>
      <c r="E79" s="124"/>
      <c r="F79" s="125"/>
      <c r="G79" s="126"/>
      <c r="H79" s="127"/>
      <c r="I79" s="79"/>
      <c r="J79" s="79"/>
      <c r="K79" s="126"/>
      <c r="L79" s="127"/>
      <c r="M79" s="79"/>
    </row>
    <row r="80" spans="1:13" ht="47.25">
      <c r="A80" s="17"/>
      <c r="B80" s="55" t="s">
        <v>275</v>
      </c>
      <c r="C80" s="46" t="s">
        <v>193</v>
      </c>
      <c r="D80" s="51" t="s">
        <v>202</v>
      </c>
      <c r="E80" s="124"/>
      <c r="F80" s="125"/>
      <c r="G80" s="130">
        <f>G76/G78</f>
        <v>972270</v>
      </c>
      <c r="H80" s="131"/>
      <c r="I80" s="80">
        <f>G80</f>
        <v>972270</v>
      </c>
      <c r="J80" s="80"/>
      <c r="K80" s="130">
        <f>K76/K78</f>
        <v>1020883.5</v>
      </c>
      <c r="L80" s="131"/>
      <c r="M80" s="80">
        <f>K80</f>
        <v>1020883.5</v>
      </c>
    </row>
    <row r="81" spans="1:13" ht="15.75">
      <c r="A81" s="17"/>
      <c r="B81" s="48" t="s">
        <v>47</v>
      </c>
      <c r="C81" s="14"/>
      <c r="D81" s="14"/>
      <c r="E81" s="124"/>
      <c r="F81" s="125"/>
      <c r="G81" s="126"/>
      <c r="H81" s="127"/>
      <c r="I81" s="79"/>
      <c r="J81" s="79"/>
      <c r="K81" s="126"/>
      <c r="L81" s="127"/>
      <c r="M81" s="79"/>
    </row>
    <row r="82" spans="1:13" ht="114" customHeight="1">
      <c r="A82" s="17"/>
      <c r="B82" s="53" t="s">
        <v>276</v>
      </c>
      <c r="C82" s="14" t="s">
        <v>204</v>
      </c>
      <c r="D82" s="51" t="s">
        <v>202</v>
      </c>
      <c r="E82" s="124"/>
      <c r="F82" s="125"/>
      <c r="G82" s="126">
        <f>G78/3*100</f>
        <v>100</v>
      </c>
      <c r="H82" s="127"/>
      <c r="I82" s="79">
        <f>G82</f>
        <v>100</v>
      </c>
      <c r="J82" s="79"/>
      <c r="K82" s="126">
        <f>K78/3*100</f>
        <v>100</v>
      </c>
      <c r="L82" s="127"/>
      <c r="M82" s="79">
        <f>K82</f>
        <v>100</v>
      </c>
    </row>
  </sheetData>
  <sheetProtection/>
  <mergeCells count="77">
    <mergeCell ref="D5:D6"/>
    <mergeCell ref="C61:C63"/>
    <mergeCell ref="A1:I1"/>
    <mergeCell ref="B38:G38"/>
    <mergeCell ref="B8:G8"/>
    <mergeCell ref="A61:A63"/>
    <mergeCell ref="B61:B63"/>
    <mergeCell ref="E61:I61"/>
    <mergeCell ref="D61:D63"/>
    <mergeCell ref="K64:L64"/>
    <mergeCell ref="E62:F63"/>
    <mergeCell ref="J1:L1"/>
    <mergeCell ref="A3:L3"/>
    <mergeCell ref="A5:A6"/>
    <mergeCell ref="B5:B6"/>
    <mergeCell ref="E5:G5"/>
    <mergeCell ref="H5:J5"/>
    <mergeCell ref="K5:M5"/>
    <mergeCell ref="C5:C6"/>
    <mergeCell ref="E71:F71"/>
    <mergeCell ref="G71:H71"/>
    <mergeCell ref="G70:H70"/>
    <mergeCell ref="I62:I63"/>
    <mergeCell ref="E68:F68"/>
    <mergeCell ref="E67:F67"/>
    <mergeCell ref="K67:L67"/>
    <mergeCell ref="G67:H67"/>
    <mergeCell ref="A59:L59"/>
    <mergeCell ref="K62:L63"/>
    <mergeCell ref="J62:J63"/>
    <mergeCell ref="E64:F64"/>
    <mergeCell ref="G64:H64"/>
    <mergeCell ref="G62:H63"/>
    <mergeCell ref="J61:M61"/>
    <mergeCell ref="M62:M63"/>
    <mergeCell ref="K71:L71"/>
    <mergeCell ref="K69:L69"/>
    <mergeCell ref="K70:L70"/>
    <mergeCell ref="G68:H68"/>
    <mergeCell ref="G69:H69"/>
    <mergeCell ref="K68:L68"/>
    <mergeCell ref="G76:H76"/>
    <mergeCell ref="G77:H77"/>
    <mergeCell ref="G65:H65"/>
    <mergeCell ref="E72:F72"/>
    <mergeCell ref="E73:F73"/>
    <mergeCell ref="G72:H72"/>
    <mergeCell ref="G73:H73"/>
    <mergeCell ref="B65:F65"/>
    <mergeCell ref="E70:F70"/>
    <mergeCell ref="E69:F69"/>
    <mergeCell ref="K72:L72"/>
    <mergeCell ref="K73:L73"/>
    <mergeCell ref="B74:H74"/>
    <mergeCell ref="G75:H75"/>
    <mergeCell ref="G81:H81"/>
    <mergeCell ref="G82:H82"/>
    <mergeCell ref="G78:H78"/>
    <mergeCell ref="G79:H79"/>
    <mergeCell ref="G80:H80"/>
    <mergeCell ref="K82:L82"/>
    <mergeCell ref="K81:L81"/>
    <mergeCell ref="K74:L74"/>
    <mergeCell ref="K75:L75"/>
    <mergeCell ref="K76:L76"/>
    <mergeCell ref="K77:L77"/>
    <mergeCell ref="K78:L78"/>
    <mergeCell ref="K79:L79"/>
    <mergeCell ref="K80:L80"/>
    <mergeCell ref="E81:F81"/>
    <mergeCell ref="E82:F82"/>
    <mergeCell ref="E75:F75"/>
    <mergeCell ref="E76:F76"/>
    <mergeCell ref="E77:F77"/>
    <mergeCell ref="E78:F78"/>
    <mergeCell ref="E79:F79"/>
    <mergeCell ref="E80:F8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4" manualBreakCount="4">
    <brk id="16" max="12" man="1"/>
    <brk id="28" max="12" man="1"/>
    <brk id="49" max="255" man="1"/>
    <brk id="5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.75">
      <c r="K2" s="41" t="s">
        <v>18</v>
      </c>
    </row>
    <row r="3" spans="1:11" ht="25.5" customHeight="1">
      <c r="A3" s="146" t="s">
        <v>4</v>
      </c>
      <c r="B3" s="83" t="s">
        <v>134</v>
      </c>
      <c r="C3" s="83"/>
      <c r="D3" s="83" t="s">
        <v>135</v>
      </c>
      <c r="E3" s="83"/>
      <c r="F3" s="83" t="s">
        <v>136</v>
      </c>
      <c r="G3" s="83"/>
      <c r="H3" s="83" t="s">
        <v>128</v>
      </c>
      <c r="I3" s="83"/>
      <c r="J3" s="83" t="s">
        <v>137</v>
      </c>
      <c r="K3" s="83"/>
    </row>
    <row r="4" spans="1:11" ht="31.5">
      <c r="A4" s="147"/>
      <c r="B4" s="14" t="s">
        <v>24</v>
      </c>
      <c r="C4" s="14" t="s">
        <v>25</v>
      </c>
      <c r="D4" s="14" t="s">
        <v>24</v>
      </c>
      <c r="E4" s="14" t="s">
        <v>25</v>
      </c>
      <c r="F4" s="14" t="s">
        <v>24</v>
      </c>
      <c r="G4" s="14" t="s">
        <v>25</v>
      </c>
      <c r="H4" s="14" t="s">
        <v>24</v>
      </c>
      <c r="I4" s="14" t="s">
        <v>25</v>
      </c>
      <c r="J4" s="14" t="s">
        <v>24</v>
      </c>
      <c r="K4" s="14" t="s">
        <v>25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78.75">
      <c r="A9" s="14" t="s">
        <v>50</v>
      </c>
      <c r="B9" s="14" t="s">
        <v>28</v>
      </c>
      <c r="C9" s="14"/>
      <c r="D9" s="14" t="s">
        <v>28</v>
      </c>
      <c r="E9" s="14"/>
      <c r="F9" s="14" t="s">
        <v>28</v>
      </c>
      <c r="G9" s="14"/>
      <c r="H9" s="14" t="s">
        <v>28</v>
      </c>
      <c r="I9" s="14"/>
      <c r="J9" s="14" t="s">
        <v>28</v>
      </c>
      <c r="K9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.75">
      <c r="K2" s="1"/>
    </row>
    <row r="3" spans="1:16" ht="25.5" customHeight="1">
      <c r="A3" s="146" t="s">
        <v>40</v>
      </c>
      <c r="B3" s="146" t="s">
        <v>53</v>
      </c>
      <c r="C3" s="83" t="s">
        <v>134</v>
      </c>
      <c r="D3" s="83"/>
      <c r="E3" s="83"/>
      <c r="F3" s="83"/>
      <c r="G3" s="83" t="s">
        <v>152</v>
      </c>
      <c r="H3" s="83"/>
      <c r="I3" s="83"/>
      <c r="J3" s="83"/>
      <c r="K3" s="83" t="s">
        <v>102</v>
      </c>
      <c r="L3" s="83"/>
      <c r="M3" s="83" t="s">
        <v>129</v>
      </c>
      <c r="N3" s="83"/>
      <c r="O3" s="83" t="s">
        <v>153</v>
      </c>
      <c r="P3" s="83"/>
    </row>
    <row r="4" spans="1:16" ht="47.25" customHeight="1">
      <c r="A4" s="148"/>
      <c r="B4" s="148"/>
      <c r="C4" s="83" t="s">
        <v>24</v>
      </c>
      <c r="D4" s="83"/>
      <c r="E4" s="83" t="s">
        <v>25</v>
      </c>
      <c r="F4" s="83"/>
      <c r="G4" s="83" t="s">
        <v>24</v>
      </c>
      <c r="H4" s="83"/>
      <c r="I4" s="83" t="s">
        <v>25</v>
      </c>
      <c r="J4" s="83"/>
      <c r="K4" s="146" t="s">
        <v>24</v>
      </c>
      <c r="L4" s="146" t="s">
        <v>25</v>
      </c>
      <c r="M4" s="146" t="s">
        <v>24</v>
      </c>
      <c r="N4" s="146" t="s">
        <v>25</v>
      </c>
      <c r="O4" s="146" t="s">
        <v>24</v>
      </c>
      <c r="P4" s="146" t="s">
        <v>25</v>
      </c>
    </row>
    <row r="5" spans="1:16" ht="47.25" customHeight="1">
      <c r="A5" s="147"/>
      <c r="B5" s="147"/>
      <c r="C5" s="14" t="s">
        <v>100</v>
      </c>
      <c r="D5" s="14" t="s">
        <v>101</v>
      </c>
      <c r="E5" s="14" t="s">
        <v>100</v>
      </c>
      <c r="F5" s="14" t="s">
        <v>101</v>
      </c>
      <c r="G5" s="14" t="s">
        <v>100</v>
      </c>
      <c r="H5" s="14" t="s">
        <v>101</v>
      </c>
      <c r="I5" s="14" t="s">
        <v>100</v>
      </c>
      <c r="J5" s="14" t="s">
        <v>101</v>
      </c>
      <c r="K5" s="147"/>
      <c r="L5" s="147"/>
      <c r="M5" s="147"/>
      <c r="N5" s="147"/>
      <c r="O5" s="147"/>
      <c r="P5" s="147"/>
    </row>
    <row r="6" spans="1:16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75">
      <c r="A7" s="1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75">
      <c r="A8" s="14"/>
      <c r="B8" s="14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63">
      <c r="A9" s="14"/>
      <c r="B9" s="14" t="s">
        <v>54</v>
      </c>
      <c r="C9" s="14" t="s">
        <v>28</v>
      </c>
      <c r="D9" s="14" t="s">
        <v>28</v>
      </c>
      <c r="E9" s="14"/>
      <c r="F9" s="14"/>
      <c r="G9" s="14" t="s">
        <v>28</v>
      </c>
      <c r="H9" s="14" t="s">
        <v>28</v>
      </c>
      <c r="I9" s="14"/>
      <c r="J9" s="14"/>
      <c r="K9" s="14" t="s">
        <v>28</v>
      </c>
      <c r="L9" s="14"/>
      <c r="M9" s="14" t="s">
        <v>28</v>
      </c>
      <c r="N9" s="14"/>
      <c r="O9" s="14" t="s">
        <v>28</v>
      </c>
      <c r="P9" s="14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4.28125" style="0" bestFit="1" customWidth="1"/>
    <col min="7" max="7" width="11.421875" style="0" customWidth="1"/>
    <col min="8" max="8" width="13.28125" style="0" customWidth="1"/>
    <col min="9" max="9" width="11.140625" style="0" customWidth="1"/>
    <col min="10" max="10" width="12.28125" style="0" customWidth="1"/>
    <col min="11" max="11" width="13.140625" style="0" customWidth="1"/>
    <col min="12" max="12" width="5.7109375" style="0" customWidth="1"/>
    <col min="13" max="13" width="14.421875" style="0" customWidth="1"/>
  </cols>
  <sheetData>
    <row r="1" spans="1:12" ht="15.75">
      <c r="A1" s="98" t="s">
        <v>103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98" t="s">
        <v>154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1" t="s">
        <v>18</v>
      </c>
    </row>
    <row r="5" spans="1:13" ht="45.75" customHeight="1">
      <c r="A5" s="83" t="s">
        <v>40</v>
      </c>
      <c r="B5" s="83" t="s">
        <v>55</v>
      </c>
      <c r="C5" s="83" t="s">
        <v>56</v>
      </c>
      <c r="D5" s="83" t="s">
        <v>134</v>
      </c>
      <c r="E5" s="83"/>
      <c r="F5" s="83"/>
      <c r="G5" s="83" t="s">
        <v>135</v>
      </c>
      <c r="H5" s="83"/>
      <c r="I5" s="83"/>
      <c r="J5" s="83" t="s">
        <v>136</v>
      </c>
      <c r="K5" s="83"/>
      <c r="L5" s="83"/>
      <c r="M5" s="83"/>
    </row>
    <row r="6" spans="1:13" ht="31.5" customHeight="1">
      <c r="A6" s="83"/>
      <c r="B6" s="83"/>
      <c r="C6" s="83"/>
      <c r="D6" s="14" t="s">
        <v>24</v>
      </c>
      <c r="E6" s="14" t="s">
        <v>25</v>
      </c>
      <c r="F6" s="14" t="s">
        <v>60</v>
      </c>
      <c r="G6" s="14" t="s">
        <v>24</v>
      </c>
      <c r="H6" s="14" t="s">
        <v>25</v>
      </c>
      <c r="I6" s="16" t="s">
        <v>61</v>
      </c>
      <c r="J6" s="14" t="s">
        <v>24</v>
      </c>
      <c r="K6" s="14" t="s">
        <v>25</v>
      </c>
      <c r="L6" s="83" t="s">
        <v>59</v>
      </c>
      <c r="M6" s="83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83">
        <v>12</v>
      </c>
      <c r="M7" s="83"/>
    </row>
    <row r="8" spans="1:13" ht="146.25" customHeight="1">
      <c r="A8" s="14">
        <v>1</v>
      </c>
      <c r="B8" s="45" t="s">
        <v>221</v>
      </c>
      <c r="C8" s="46" t="s">
        <v>222</v>
      </c>
      <c r="D8" s="23"/>
      <c r="E8" s="62">
        <f>'Форма 2022-2 П.7'!D10</f>
        <v>4006260.21</v>
      </c>
      <c r="F8" s="62">
        <f>E8</f>
        <v>4006260.21</v>
      </c>
      <c r="G8" s="62"/>
      <c r="H8" s="62">
        <f>'Форма 2022-2 П.7'!H10</f>
        <v>5950000</v>
      </c>
      <c r="I8" s="62">
        <f>H8</f>
        <v>5950000</v>
      </c>
      <c r="J8" s="62"/>
      <c r="K8" s="62"/>
      <c r="L8" s="152"/>
      <c r="M8" s="152"/>
    </row>
    <row r="9" spans="1:13" ht="117" customHeight="1">
      <c r="A9" s="14">
        <v>2</v>
      </c>
      <c r="B9" s="45" t="s">
        <v>241</v>
      </c>
      <c r="C9" s="46"/>
      <c r="D9" s="23"/>
      <c r="E9" s="62"/>
      <c r="F9" s="62"/>
      <c r="G9" s="62"/>
      <c r="H9" s="62"/>
      <c r="I9" s="62"/>
      <c r="J9" s="62"/>
      <c r="K9" s="62">
        <f>'Форма 2022-2 П.7'!L10</f>
        <v>6670000</v>
      </c>
      <c r="L9" s="152">
        <f>K9</f>
        <v>6670000</v>
      </c>
      <c r="M9" s="152"/>
    </row>
    <row r="10" spans="1:13" ht="18.75" customHeight="1">
      <c r="A10" s="14"/>
      <c r="B10" s="14" t="s">
        <v>16</v>
      </c>
      <c r="C10" s="23"/>
      <c r="D10" s="23"/>
      <c r="E10" s="62">
        <f>E8</f>
        <v>4006260.21</v>
      </c>
      <c r="F10" s="62">
        <f>F8</f>
        <v>4006260.21</v>
      </c>
      <c r="G10" s="62"/>
      <c r="H10" s="62">
        <f>H8</f>
        <v>5950000</v>
      </c>
      <c r="I10" s="62">
        <f>I8</f>
        <v>5950000</v>
      </c>
      <c r="J10" s="62"/>
      <c r="K10" s="62">
        <f>K9</f>
        <v>6670000</v>
      </c>
      <c r="L10" s="152">
        <f>L9</f>
        <v>6670000</v>
      </c>
      <c r="M10" s="152"/>
    </row>
    <row r="11" spans="2:13" ht="15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.75" customHeight="1">
      <c r="A12" s="98" t="s">
        <v>155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"/>
    </row>
    <row r="13" spans="1:13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41" t="s">
        <v>18</v>
      </c>
    </row>
    <row r="14" spans="1:13" ht="21" customHeight="1">
      <c r="A14" s="83" t="s">
        <v>40</v>
      </c>
      <c r="B14" s="83" t="s">
        <v>55</v>
      </c>
      <c r="C14" s="83" t="s">
        <v>56</v>
      </c>
      <c r="D14" s="91" t="s">
        <v>128</v>
      </c>
      <c r="E14" s="91"/>
      <c r="F14" s="91"/>
      <c r="G14" s="91"/>
      <c r="H14" s="91"/>
      <c r="I14" s="83" t="s">
        <v>137</v>
      </c>
      <c r="J14" s="83"/>
      <c r="K14" s="83"/>
      <c r="L14" s="83"/>
      <c r="M14" s="83"/>
    </row>
    <row r="15" spans="1:13" ht="24" customHeight="1">
      <c r="A15" s="83"/>
      <c r="B15" s="83"/>
      <c r="C15" s="83"/>
      <c r="D15" s="91" t="s">
        <v>24</v>
      </c>
      <c r="E15" s="91"/>
      <c r="F15" s="91" t="s">
        <v>25</v>
      </c>
      <c r="G15" s="91"/>
      <c r="H15" s="112" t="s">
        <v>57</v>
      </c>
      <c r="I15" s="91" t="s">
        <v>24</v>
      </c>
      <c r="J15" s="91"/>
      <c r="K15" s="91" t="s">
        <v>25</v>
      </c>
      <c r="L15" s="91"/>
      <c r="M15" s="112" t="s">
        <v>58</v>
      </c>
    </row>
    <row r="16" spans="1:13" ht="12" customHeight="1">
      <c r="A16" s="83"/>
      <c r="B16" s="83"/>
      <c r="C16" s="83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5.75">
      <c r="A17" s="14">
        <v>1</v>
      </c>
      <c r="B17" s="14">
        <v>2</v>
      </c>
      <c r="C17" s="14">
        <v>3</v>
      </c>
      <c r="D17" s="91">
        <v>4</v>
      </c>
      <c r="E17" s="91"/>
      <c r="F17" s="91">
        <v>5</v>
      </c>
      <c r="G17" s="91"/>
      <c r="H17" s="19">
        <v>6</v>
      </c>
      <c r="I17" s="85">
        <v>7</v>
      </c>
      <c r="J17" s="87"/>
      <c r="K17" s="85">
        <v>8</v>
      </c>
      <c r="L17" s="87"/>
      <c r="M17" s="19">
        <v>9</v>
      </c>
    </row>
    <row r="18" spans="1:13" ht="120" customHeight="1">
      <c r="A18" s="14">
        <v>1</v>
      </c>
      <c r="B18" s="45" t="s">
        <v>241</v>
      </c>
      <c r="C18" s="46"/>
      <c r="D18" s="91"/>
      <c r="E18" s="91"/>
      <c r="F18" s="118">
        <f>'Форма 2022-2 П.7'!H21</f>
        <v>7023510</v>
      </c>
      <c r="G18" s="91"/>
      <c r="H18" s="68">
        <f>F18</f>
        <v>7023510</v>
      </c>
      <c r="I18" s="85"/>
      <c r="J18" s="87"/>
      <c r="K18" s="151">
        <f>'Форма 2022-2 П.7'!N21</f>
        <v>7374685.5</v>
      </c>
      <c r="L18" s="87"/>
      <c r="M18" s="68">
        <f>K18</f>
        <v>7374685.5</v>
      </c>
    </row>
    <row r="19" spans="1:13" ht="15.75">
      <c r="A19" s="14"/>
      <c r="B19" s="14" t="s">
        <v>16</v>
      </c>
      <c r="C19" s="14"/>
      <c r="D19" s="91"/>
      <c r="E19" s="91"/>
      <c r="F19" s="118">
        <f>F18</f>
        <v>7023510</v>
      </c>
      <c r="G19" s="91"/>
      <c r="H19" s="68">
        <f>H18</f>
        <v>7023510</v>
      </c>
      <c r="I19" s="85"/>
      <c r="J19" s="87"/>
      <c r="K19" s="151">
        <f>K18</f>
        <v>7374685.5</v>
      </c>
      <c r="L19" s="87"/>
      <c r="M19" s="68">
        <f>M18</f>
        <v>7374685.5</v>
      </c>
    </row>
  </sheetData>
  <sheetProtection/>
  <mergeCells count="37">
    <mergeCell ref="L9:M9"/>
    <mergeCell ref="A1:L1"/>
    <mergeCell ref="A3:L3"/>
    <mergeCell ref="D14:H14"/>
    <mergeCell ref="J5:M5"/>
    <mergeCell ref="A14:A16"/>
    <mergeCell ref="B14:B16"/>
    <mergeCell ref="C14:C16"/>
    <mergeCell ref="D15:E16"/>
    <mergeCell ref="G5:I5"/>
    <mergeCell ref="L7:M7"/>
    <mergeCell ref="L8:M8"/>
    <mergeCell ref="A5:A6"/>
    <mergeCell ref="B5:B6"/>
    <mergeCell ref="C5:C6"/>
    <mergeCell ref="D5:F5"/>
    <mergeCell ref="L6:M6"/>
    <mergeCell ref="I18:J18"/>
    <mergeCell ref="L10:M10"/>
    <mergeCell ref="I15:J16"/>
    <mergeCell ref="K15:L16"/>
    <mergeCell ref="M15:M16"/>
    <mergeCell ref="I14:M14"/>
    <mergeCell ref="A12:L12"/>
    <mergeCell ref="D17:E17"/>
    <mergeCell ref="H15:H16"/>
    <mergeCell ref="F15:G16"/>
    <mergeCell ref="K18:L18"/>
    <mergeCell ref="K19:L19"/>
    <mergeCell ref="D18:E18"/>
    <mergeCell ref="D19:E19"/>
    <mergeCell ref="F17:G17"/>
    <mergeCell ref="F18:G18"/>
    <mergeCell ref="F19:G19"/>
    <mergeCell ref="I19:J19"/>
    <mergeCell ref="K17:L17"/>
    <mergeCell ref="I17:J1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2021-11-15T20:00:23Z</cp:lastPrinted>
  <dcterms:created xsi:type="dcterms:W3CDTF">2015-06-05T18:19:34Z</dcterms:created>
  <dcterms:modified xsi:type="dcterms:W3CDTF">2021-12-06T09:15:05Z</dcterms:modified>
  <cp:category/>
  <cp:version/>
  <cp:contentType/>
  <cp:contentStatus/>
</cp:coreProperties>
</file>