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Грудень\3012\Паспорт освіта 2\"/>
    </mc:Choice>
  </mc:AlternateContent>
  <bookViews>
    <workbookView xWindow="435" yWindow="75" windowWidth="25245" windowHeight="9615"/>
  </bookViews>
  <sheets>
    <sheet name="0611091" sheetId="1" r:id="rId1"/>
  </sheets>
  <definedNames>
    <definedName name="_xlnm.Print_Area" localSheetId="0">'0611091'!$A$1:$L$133</definedName>
  </definedNames>
  <calcPr calcId="152511"/>
</workbook>
</file>

<file path=xl/calcChain.xml><?xml version="1.0" encoding="utf-8"?>
<calcChain xmlns="http://schemas.openxmlformats.org/spreadsheetml/2006/main">
  <c r="J125" i="1" l="1"/>
  <c r="J124" i="1"/>
  <c r="J123" i="1"/>
  <c r="H122" i="1"/>
  <c r="F122" i="1"/>
  <c r="H121" i="1"/>
  <c r="F121" i="1"/>
  <c r="F118" i="1"/>
  <c r="J118" i="1" s="1"/>
  <c r="J117" i="1"/>
  <c r="J116" i="1"/>
  <c r="H114" i="1"/>
  <c r="F114" i="1"/>
  <c r="J107" i="1"/>
  <c r="J106" i="1"/>
  <c r="J105" i="1"/>
  <c r="J103" i="1"/>
  <c r="F102" i="1"/>
  <c r="J102" i="1" s="1"/>
  <c r="J101" i="1"/>
  <c r="J100" i="1"/>
  <c r="J99" i="1"/>
  <c r="J98" i="1"/>
  <c r="J121" i="1" s="1"/>
  <c r="J97" i="1"/>
  <c r="J96" i="1"/>
  <c r="J95" i="1"/>
  <c r="J94" i="1"/>
  <c r="J93" i="1"/>
  <c r="F91" i="1"/>
  <c r="F110" i="1" s="1"/>
  <c r="J110" i="1" s="1"/>
  <c r="J90" i="1"/>
  <c r="F89" i="1"/>
  <c r="J89" i="1" s="1"/>
  <c r="H88" i="1"/>
  <c r="J88" i="1" s="1"/>
  <c r="J87" i="1"/>
  <c r="J86" i="1"/>
  <c r="J85" i="1"/>
  <c r="H84" i="1"/>
  <c r="F84" i="1"/>
  <c r="J84" i="1" s="1"/>
  <c r="J83" i="1"/>
  <c r="F76" i="1"/>
  <c r="H76" i="1" s="1"/>
  <c r="H75" i="1"/>
  <c r="H67" i="1"/>
  <c r="F67" i="1"/>
  <c r="H115" i="1" s="1"/>
  <c r="J115" i="1" s="1"/>
  <c r="F66" i="1"/>
  <c r="H66" i="1" s="1"/>
  <c r="H65" i="1"/>
  <c r="F64" i="1"/>
  <c r="D64" i="1"/>
  <c r="F63" i="1"/>
  <c r="F68" i="1" s="1"/>
  <c r="F74" i="1" s="1"/>
  <c r="F77" i="1" s="1"/>
  <c r="D63" i="1"/>
  <c r="D68" i="1" s="1"/>
  <c r="D74" i="1" s="1"/>
  <c r="J91" i="1" l="1"/>
  <c r="J114" i="1"/>
  <c r="H63" i="1"/>
  <c r="H68" i="1" s="1"/>
  <c r="H64" i="1"/>
  <c r="J122" i="1"/>
  <c r="D77" i="1"/>
  <c r="H74" i="1"/>
  <c r="H77" i="1" s="1"/>
  <c r="F109" i="1"/>
  <c r="J109" i="1" s="1"/>
</calcChain>
</file>

<file path=xl/sharedStrings.xml><?xml version="1.0" encoding="utf-8"?>
<sst xmlns="http://schemas.openxmlformats.org/spreadsheetml/2006/main" count="230" uniqueCount="153">
  <si>
    <t>ЗАТВЕРДЖЕНО
Наказ Міністерства фінансів України
26 серпня 2014 року № 836
(у редакції наказу Міністерства фінансів України
від 01 листопада 2022 року № 359)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</si>
  <si>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</si>
  <si>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</si>
  <si>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</si>
  <si>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</si>
  <si>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</si>
  <si>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</si>
  <si>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</si>
  <si>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0611091    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</si>
  <si>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1091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</si>
  <si>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0930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</si>
  <si>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</si>
  <si>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</si>
  <si>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203 430 651,06 гривень, у тому числі загального фонду — 166 092 662,06 гривень та спеціального фонду — 37 337 989,00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</si>
  <si>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</si>
  <si>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 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</si>
  <si>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</si>
  <si>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"Про охорону дитинства" (із змінами і доповненнями)</t>
  </si>
  <si>
    <t>Закон України  від 05.09.2017 року № 2145- VІІI  “Про освіту” (із змінами і доповненнями)</t>
  </si>
  <si>
    <t>Закон України від 10.02.1998 року № 103/98-ВР “Про професійну (професійно-технічну освіту)” (із змінами та доповненнями),</t>
  </si>
  <si>
    <t xml:space="preserve">Закон України від 09.11.2023 року № 3460-IX  "Про Державний бюджет України на 2024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</si>
  <si>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</si>
  <si>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</si>
  <si>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</si>
  <si>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</si>
  <si>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</si>
  <si>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</si>
  <si>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Постанова Кабінету Міністрів України від 28.12.2016 року  № 1047  «Про розміри стипендій у державних та комунальних закладах освіти, наукових установах»  (із змінами і доповненнями)</t>
  </si>
  <si>
    <t>Постанова Кабінету Міністрів України від 12.07.2004 року  № 1047  «Питання стипендіального забезпечення»  (із змінами і доповненнями)</t>
  </si>
  <si>
    <t>Постанова Кабінету Міністрів України  від 30.08.2002 року  №1298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</si>
  <si>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</si>
  <si>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</si>
  <si>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</si>
  <si>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24.03.2021 року 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</si>
  <si>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</si>
  <si>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</si>
  <si>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</si>
  <si>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</si>
  <si>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</si>
  <si>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</si>
  <si>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</si>
  <si>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26.04.2024 року № 80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</si>
  <si>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</si>
  <si>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05.07.2024 року № 85</t>
  </si>
  <si>
    <t>Протокол засідання постійної комісії з питань планування, бюджету, фінансів та децентралізації від 19.07.2024 року № 86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</si>
  <si>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</si>
  <si>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Рішення сесії Хмельницької міської ради від 17.10.2024 року № 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</si>
  <si>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04.12.2024 року № 95</t>
  </si>
  <si>
    <t>Рішення сесії Хмельницької міської ради від 11.12.2024 року № 8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</si>
  <si>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24.12.2024 року № 98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</si>
  <si>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</si>
  <si>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</si>
  <si>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</si>
  <si>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громадян України, у тому числі особам з особливими освітніми потребами, а також іноземцям та особам без громадянства, що перебувають в Україні на законних підставах, права на здобуття професійної ( професійно-технічної) освіти відповідно до їх покликань, інтересів і здібностей, перепідготовку та підвищення кваліфікації.</t>
  </si>
  <si>
    <t>Задоволення потреб економіки країни у кваліфікованих і конкурентоспроможних на ринку праці робітниках.</t>
  </si>
  <si>
    <t>Забезпечення необхідних умов функціонування і розвитку установ професійної (професійно-технічної) та закладів професійної (професійно-технічної) освіти різних форм власності та підпорядкування.</t>
  </si>
  <si>
    <t>Сприяння в реалізації державної політики зайнятості населення.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</si>
  <si>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 умов для надання професійної ( професійно-технічної) освіти та інших закладах освіти відповідно до потреб ринку праці</t>
    </r>
  </si>
  <si>
    <t> 8.Завдання бюджетної програми:</t>
  </si>
  <si>
    <t>Завдання</t>
  </si>
  <si>
    <t>Формування і розвиток компетентності та професіоналізму особи, необхідних для професійної діяльності за певною професією у відповідній галузі, забезпечення її конкурентоздатності на ринку праці та мобільності, перспектив її кар’єрного зростання впродовж життя , виховання загальної та професійної культури.</t>
  </si>
  <si>
    <t>Забезпечення рівних можливостей на отримання послуг жінками та чоловіками у сфері професійної ( професійно-технічної) освіти відповідно до потреб ринку праці.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</si>
  <si>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</si>
  <si>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</si>
  <si>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</si>
  <si>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</si>
  <si>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</si>
  <si>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</si>
  <si>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Підготовка кадрів закладами професійної (професійно-технічної) освіти</t>
  </si>
  <si>
    <t>Організація харчування в закладах</t>
  </si>
  <si>
    <t>Організація роботи пунктів обігріву в закладах освіти</t>
  </si>
  <si>
    <t>Придбання предметів та обладнання довгострокового користування</t>
  </si>
  <si>
    <t xml:space="preserve">Проведення капітальних ремонтів 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</si>
  <si>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</si>
  <si>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</si>
  <si>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</si>
  <si>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
на 2022-2026 роки (зі змінами)</t>
  </si>
  <si>
    <t>Програма бюджетування за участі громадськості (Бюджет участі) Хмельницької міської територіальної громади на 2024-2026 роки (із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</si>
  <si>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</si>
  <si>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</si>
  <si>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</si>
  <si>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</si>
  <si>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</si>
  <si>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</si>
  <si>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</si>
  <si>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</si>
  <si>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</si>
  <si>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</si>
  <si>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</si>
  <si>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</si>
  <si>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адмінперсоналу (за умовами оплати віднесених до педагогічного персоналу)</t>
  </si>
  <si>
    <t>майстрів виробничого навчання</t>
  </si>
  <si>
    <t>спеціалістів</t>
  </si>
  <si>
    <t>робітників</t>
  </si>
  <si>
    <t xml:space="preserve">Обсяг видатків на забезпечення роботи пунктів обігріву в закладах професійної (професійно-технічної) освіти </t>
  </si>
  <si>
    <t>грн</t>
  </si>
  <si>
    <t>Рішення сесії Хмельницької міської ради від 21.12.2023 року № 15</t>
  </si>
  <si>
    <t>Обсяг видатків за рахунок додаткової дотації, щодо компенсації оплати комунальних послуг, спожитих у будівлях (приміщеннях), в яких розміщено внутрішньо переміщених осіб на безоплатній основі у період воєнного стану</t>
  </si>
  <si>
    <t>Протокол від 26.04.2024 року № 80; протокол від 05.07.2024 року № 85; протокол від 19.07.2024 року № 86; рішення сесії від 17.10.24 року № 3; протокол від 04.12.2024 року № 95</t>
  </si>
  <si>
    <t>продукту</t>
  </si>
  <si>
    <t>Кількість учнів (жінок/чоловіків)</t>
  </si>
  <si>
    <t>осіб</t>
  </si>
  <si>
    <t>Кількість учнів  (жінок/чоловіків) за професіями загальнодержавного значення</t>
  </si>
  <si>
    <t>Кількість пільгових категорій учнів (жінок/чоловіків)</t>
  </si>
  <si>
    <t>Кількість випускників (жінок/чоловіків)</t>
  </si>
  <si>
    <t xml:space="preserve">Звітність </t>
  </si>
  <si>
    <t>Кількість працевлаштованих випускників (жінок/чоловіків)</t>
  </si>
  <si>
    <t>Кількість учнів, які отримують стипендію</t>
  </si>
  <si>
    <t>Кількість учнів - дітей-сиріт та дітей, позбавлених батьківського піклування,віком від 6 до 18 років</t>
  </si>
  <si>
    <t>Кількість учнів -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</si>
  <si>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</si>
  <si>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2-аг</t>
  </si>
  <si>
    <t>Кількість паливно-мастильних матеріалів для забезпечення роботи пунктів обігріву в закладах професійної (професійно-технічної) освіти</t>
  </si>
  <si>
    <t>л</t>
  </si>
  <si>
    <t>Розрахунок</t>
  </si>
  <si>
    <t>Кількість закладів, в яких буде проведений капітальний ремонт в тому числі виготовлення ПКД</t>
  </si>
  <si>
    <t>Рішення сесії від 16.08.2024 року № 6; рішення сесії від 17.10.24 року № 3</t>
  </si>
  <si>
    <t>Кількість закладів, у яких буде реалізовано громадські проєкти (Бюджет участі)</t>
  </si>
  <si>
    <t>Рішення сесії від 16.08.2024 року № 6</t>
  </si>
  <si>
    <t>Кількість закладів, в яких будуть проведені поточні ремонти</t>
  </si>
  <si>
    <t>Рішення сесії від 13.03.2024 року № 13; протокол від 26.04.2024 року № 80; рішення сесії від 16.08.2024 року № 6; рішення сесії від 17.10.2024 року № 3</t>
  </si>
  <si>
    <t>Кількість закладів, у будівлях (приміщеннях)  яких розміщено внутрішньо переміщені особи на безоплатній основі у період воєнного стану</t>
  </si>
  <si>
    <t>Кількість внутрішньо переміщених осіб, які розміщено в будівлях (приміщеннях) закладів</t>
  </si>
  <si>
    <t>ефективності</t>
  </si>
  <si>
    <t xml:space="preserve">Середні витрати на одного учня </t>
  </si>
  <si>
    <t xml:space="preserve">Середні витрати додаткової дотації, на одну внутрішньо переміщену особу </t>
  </si>
  <si>
    <t>Розмір академічної стипендії на одного учня</t>
  </si>
  <si>
    <t>Розмір соціальної стипендії для дітей-сиріт та дітей, позбавлених батьківського піклування, - 150 відсотків розміру прожиткового мінімуму для дітей віком від 6 до 18 років, установленого законом на 1 січня відповідного календарного року</t>
  </si>
  <si>
    <t>Розмір соціальної стипендії для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 (батьки яких померли/оголошені померлими, загинули або пропали безвісти), - 150 відсотків розміру прожиткового мінімуму для працездатних осіб, установленого законом на 1 січня відповідного календарного року</t>
  </si>
  <si>
    <t>Кількість учнів на одного  педагогічного працівника</t>
  </si>
  <si>
    <t xml:space="preserve">Середні витрати на проведення капітального ремонту одного закладу професійної (професійно-технічної) освіти </t>
  </si>
  <si>
    <t>Середні витрати на один заклад професійної (професійно-технічної) освіти  на реалізацію громадського проєкту (Бюджет участі)</t>
  </si>
  <si>
    <t>Середні витрати на один заклад професійної (професійно-технічної) освіти на проведення поточних ремонтів</t>
  </si>
  <si>
    <t>Середні витрати на один пункт обігріву</t>
  </si>
  <si>
    <t>якості</t>
  </si>
  <si>
    <t>Відсоток учнів, які отримали відповідний документ про освіту</t>
  </si>
  <si>
    <t>%</t>
  </si>
  <si>
    <t>Звітність</t>
  </si>
  <si>
    <t>Відсоток учнів, які отримують стипендію</t>
  </si>
  <si>
    <t>Відсоток працевлаштованих випускників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</si>
  <si>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</si>
  <si>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</si>
  <si>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Динаміка державного замовлення </t>
  </si>
  <si>
    <t xml:space="preserve">В.о. директора Департаменту освіти та науки   </t>
  </si>
  <si>
    <t>Олександр ХМЕЛІВСЬКИЙ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</si>
  <si>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</si>
  <si>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</si>
  <si>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</si>
  <si>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</si>
  <si>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</si>
  <si>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</si>
  <si>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</si>
  <si>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28 грудня 2024 року № 279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</si>
</sst>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₴_-;\-* #,##0.00\ _₴_-;_-* &quot;-&quot;??\ _₴_-;_-@_-"/>
    <numFmt numFmtId="164" formatCode="_-* #,##0.00\ _₽_-;\-* #,##0.00\ _₽_-;_-* &quot;-&quot;??\ _₽_-;_-@_-"/>
    <numFmt numFmtId="165" formatCode="#,##0.0"/>
    <numFmt numFmtId="166" formatCode="#,##0.00\ _₴"/>
    <numFmt numFmtId="167" formatCode="#,##0\ _₴"/>
    <numFmt numFmtId="168" formatCode="0.0"/>
  </numFmts>
  <fonts count="29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0" borderId="0"/>
    <xf numFmtId="0" fontId="21" fillId="0" borderId="12" applyNumberFormat="0" applyFill="0" applyAlignment="0" applyProtection="0"/>
    <xf numFmtId="0" fontId="22" fillId="0" borderId="13" applyNumberFormat="0" applyFill="0" applyAlignment="0" applyProtection="0"/>
    <xf numFmtId="0" fontId="23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0" fillId="0" borderId="0"/>
    <xf numFmtId="0" fontId="2" fillId="0" borderId="0"/>
    <xf numFmtId="0" fontId="24" fillId="0" borderId="0"/>
    <xf numFmtId="0" fontId="20" fillId="0" borderId="0"/>
    <xf numFmtId="0" fontId="26" fillId="0" borderId="0"/>
    <xf numFmtId="0" fontId="27" fillId="0" borderId="0"/>
    <xf numFmtId="0" fontId="1" fillId="0" borderId="0"/>
    <xf numFmtId="0" fontId="18" fillId="16" borderId="15" applyNumberFormat="0" applyFont="0" applyAlignment="0" applyProtection="0"/>
    <xf numFmtId="0" fontId="28" fillId="0" borderId="0"/>
    <xf numFmtId="43" fontId="2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68" fontId="3" fillId="0" borderId="0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8" xfId="0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8" fontId="3" fillId="0" borderId="5" xfId="0" applyNumberFormat="1" applyFont="1" applyFill="1" applyBorder="1" applyAlignment="1">
      <alignment horizontal="center" vertical="center" wrapText="1" shrinkToFit="1"/>
    </xf>
    <xf numFmtId="168" fontId="3" fillId="0" borderId="7" xfId="0" applyNumberFormat="1" applyFont="1" applyFill="1" applyBorder="1" applyAlignment="1">
      <alignment horizontal="center" vertical="center" wrapText="1" shrinkToFit="1"/>
    </xf>
    <xf numFmtId="168" fontId="16" fillId="0" borderId="2" xfId="0" applyNumberFormat="1" applyFont="1" applyFill="1" applyBorder="1" applyAlignment="1">
      <alignment horizontal="center" vertical="center" wrapText="1" shrinkToFit="1"/>
    </xf>
    <xf numFmtId="168" fontId="3" fillId="0" borderId="2" xfId="0" applyNumberFormat="1" applyFont="1" applyFill="1" applyBorder="1" applyAlignment="1">
      <alignment horizontal="center" vertical="center" wrapText="1" shrinkToFit="1"/>
    </xf>
    <xf numFmtId="0" fontId="16" fillId="0" borderId="2" xfId="0" applyFont="1" applyFill="1" applyBorder="1" applyAlignment="1">
      <alignment horizontal="center" vertical="center" wrapText="1"/>
    </xf>
    <xf numFmtId="168" fontId="3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4" fontId="3" fillId="0" borderId="7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/>
    </xf>
    <xf numFmtId="166" fontId="3" fillId="0" borderId="7" xfId="1" applyNumberFormat="1" applyFont="1" applyFill="1" applyBorder="1" applyAlignment="1">
      <alignment horizontal="center" vertical="center" wrapText="1"/>
    </xf>
    <xf numFmtId="166" fontId="3" fillId="0" borderId="5" xfId="1" applyNumberFormat="1" applyFont="1" applyFill="1" applyBorder="1" applyAlignment="1">
      <alignment horizontal="center" vertical="center" wrapText="1" shrinkToFit="1"/>
    </xf>
    <xf numFmtId="166" fontId="3" fillId="0" borderId="7" xfId="1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 shrinkToFi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left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 shrinkToFit="1"/>
    </xf>
    <xf numFmtId="165" fontId="3" fillId="0" borderId="7" xfId="0" applyNumberFormat="1" applyFont="1" applyFill="1" applyBorder="1" applyAlignment="1">
      <alignment horizontal="center" vertical="center" wrapText="1" shrinkToFit="1"/>
    </xf>
    <xf numFmtId="165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 shrinkToFit="1"/>
    </xf>
    <xf numFmtId="3" fontId="3" fillId="0" borderId="7" xfId="0" applyNumberFormat="1" applyFont="1" applyFill="1" applyBorder="1" applyAlignment="1">
      <alignment horizontal="center" vertical="center" wrapText="1" shrinkToFit="1"/>
    </xf>
    <xf numFmtId="0" fontId="3" fillId="0" borderId="5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7" fontId="3" fillId="0" borderId="7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7" xfId="1" applyNumberFormat="1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vertical="center" wrapText="1" shrinkToFi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0" fontId="3" fillId="0" borderId="8" xfId="0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  <pageSetUpPr fitToPage="1"/>
  </sheetPr>
  <dimension ref="A1:P134"/>
  <sheetViews>
    <sheetView tabSelected="1" view="pageBreakPreview" zoomScale="70" zoomScaleNormal="80" zoomScaleSheetLayoutView="70" workbookViewId="0">
      <selection activeCell="B133" sqref="B133"/>
    </sheetView>
  </sheetViews>
  <sheetFormatPr defaultColWidth="9.33203125" defaultRowHeight="12.75" x14ac:dyDescent="0.2"/>
  <cols>
    <col min="1" max="1" width="21.33203125" style="1" customWidth="1"/>
    <col min="2" max="2" width="53" style="1" customWidth="1"/>
    <col min="3" max="3" width="17" style="1" customWidth="1"/>
    <col min="4" max="4" width="23.1640625" style="1" customWidth="1"/>
    <col min="5" max="5" width="28" style="1" customWidth="1"/>
    <col min="6" max="6" width="5.33203125" style="1" customWidth="1"/>
    <col min="7" max="7" width="23.1640625" style="1" customWidth="1"/>
    <col min="8" max="8" width="12.83203125" style="1" customWidth="1"/>
    <col min="9" max="9" width="16" style="1" customWidth="1"/>
    <col min="10" max="10" width="8.33203125" style="1" customWidth="1"/>
    <col min="11" max="11" width="11.33203125" style="1" customWidth="1"/>
    <col min="12" max="12" width="5.5" style="1" customWidth="1"/>
    <col min="13" max="13" width="9.33203125" style="1"/>
    <col min="14" max="14" width="18.33203125" style="1" customWidth="1"/>
    <col min="15" max="15" width="19" style="1" customWidth="1"/>
    <col min="16" max="16" width="19.83203125" style="1" customWidth="1"/>
    <col min="17" max="17" width="15.5" style="1" customWidth="1"/>
    <col min="18" max="16384" width="9.33203125" style="1"/>
  </cols>
  <sheetData>
    <row r="1" spans="1:12" ht="81" customHeight="1" x14ac:dyDescent="0.2">
      <c r="B1" s="2"/>
      <c r="C1" s="2"/>
      <c r="D1" s="2"/>
      <c r="E1" s="2"/>
      <c r="F1" s="2"/>
      <c r="G1" s="125" t="s">
        <v>0</v>
      </c>
      <c r="H1" s="126"/>
      <c r="I1" s="126"/>
      <c r="J1" s="126"/>
      <c r="K1" s="126"/>
    </row>
    <row r="2" spans="1:12" ht="114" customHeight="1" x14ac:dyDescent="0.2">
      <c r="B2" s="2"/>
      <c r="C2" s="2"/>
      <c r="D2" s="2"/>
      <c r="E2" s="2"/>
      <c r="F2" s="2"/>
      <c r="G2" s="125" t="s">
        <v>152</v>
      </c>
      <c r="H2" s="125"/>
      <c r="I2" s="125"/>
      <c r="J2" s="125"/>
      <c r="K2" s="125"/>
    </row>
    <row r="3" spans="1:12" ht="35.450000000000003" customHeight="1" x14ac:dyDescent="0.2">
      <c r="A3" s="127" t="s">
        <v>1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2" ht="136.5" customHeight="1" x14ac:dyDescent="0.2">
      <c r="A4" s="3" t="s">
        <v>2</v>
      </c>
      <c r="B4" s="123" t="s">
        <v>3</v>
      </c>
      <c r="C4" s="123"/>
      <c r="D4" s="123"/>
      <c r="E4" s="123"/>
      <c r="F4" s="123"/>
      <c r="G4" s="122" t="s">
        <v>4</v>
      </c>
      <c r="H4" s="122"/>
      <c r="I4" s="122"/>
      <c r="J4" s="122"/>
      <c r="K4" s="122"/>
    </row>
    <row r="5" spans="1:12" ht="126" customHeight="1" x14ac:dyDescent="0.2">
      <c r="A5" s="4" t="s">
        <v>5</v>
      </c>
      <c r="B5" s="123" t="s">
        <v>6</v>
      </c>
      <c r="C5" s="123"/>
      <c r="D5" s="123"/>
      <c r="E5" s="123"/>
      <c r="F5" s="123"/>
      <c r="G5" s="123" t="s">
        <v>7</v>
      </c>
      <c r="H5" s="123"/>
      <c r="I5" s="123"/>
      <c r="J5" s="123"/>
      <c r="K5" s="123"/>
    </row>
    <row r="6" spans="1:12" ht="123.75" customHeight="1" x14ac:dyDescent="0.2">
      <c r="A6" s="4" t="s">
        <v>8</v>
      </c>
      <c r="B6" s="122" t="s">
        <v>9</v>
      </c>
      <c r="C6" s="123"/>
      <c r="D6" s="5" t="s">
        <v>10</v>
      </c>
      <c r="E6" s="124" t="s">
        <v>11</v>
      </c>
      <c r="F6" s="123"/>
      <c r="G6" s="122" t="s">
        <v>12</v>
      </c>
      <c r="H6" s="123"/>
      <c r="I6" s="123"/>
      <c r="J6" s="123"/>
      <c r="K6" s="123"/>
    </row>
    <row r="7" spans="1:12" ht="22.7" customHeight="1" x14ac:dyDescent="0.2">
      <c r="A7" s="104" t="s">
        <v>13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2" s="6" customFormat="1" ht="14.25" customHeight="1" x14ac:dyDescent="0.2">
      <c r="A8" s="104" t="s">
        <v>14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1:12" s="6" customFormat="1" ht="19.5" customHeight="1" x14ac:dyDescent="0.2">
      <c r="A9" s="118" t="s">
        <v>15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</row>
    <row r="10" spans="1:12" s="6" customFormat="1" ht="15.75" customHeight="1" x14ac:dyDescent="0.2">
      <c r="A10" s="118" t="s">
        <v>16</v>
      </c>
      <c r="B10" s="118"/>
      <c r="C10" s="118"/>
      <c r="D10" s="118"/>
      <c r="E10" s="118"/>
      <c r="F10" s="118"/>
      <c r="G10" s="118"/>
      <c r="H10" s="118"/>
      <c r="I10" s="118"/>
      <c r="J10" s="7"/>
      <c r="K10" s="7"/>
    </row>
    <row r="11" spans="1:12" s="6" customFormat="1" ht="18.75" customHeight="1" x14ac:dyDescent="0.2">
      <c r="A11" s="118" t="s">
        <v>17</v>
      </c>
      <c r="B11" s="118"/>
      <c r="C11" s="118"/>
      <c r="D11" s="118"/>
      <c r="E11" s="118"/>
      <c r="F11" s="118"/>
      <c r="G11" s="118"/>
      <c r="H11" s="118"/>
      <c r="I11" s="118"/>
      <c r="J11" s="118"/>
      <c r="K11" s="118"/>
    </row>
    <row r="12" spans="1:12" s="6" customFormat="1" ht="19.149999999999999" customHeight="1" x14ac:dyDescent="0.2">
      <c r="A12" s="118" t="s">
        <v>18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</row>
    <row r="13" spans="1:12" s="6" customFormat="1" ht="23.1" customHeight="1" x14ac:dyDescent="0.2">
      <c r="A13" s="118" t="s">
        <v>19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</row>
    <row r="14" spans="1:12" s="6" customFormat="1" ht="23.1" customHeight="1" x14ac:dyDescent="0.2">
      <c r="A14" s="118" t="s">
        <v>20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</row>
    <row r="15" spans="1:12" s="6" customFormat="1" ht="19.7" customHeight="1" x14ac:dyDescent="0.2">
      <c r="A15" s="118" t="s">
        <v>21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18"/>
    </row>
    <row r="16" spans="1:12" s="6" customFormat="1" ht="24.4" customHeight="1" x14ac:dyDescent="0.2">
      <c r="A16" s="118" t="s">
        <v>22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</row>
    <row r="17" spans="1:11" s="6" customFormat="1" ht="24.4" customHeight="1" x14ac:dyDescent="0.2">
      <c r="A17" s="118" t="s">
        <v>23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 s="6" customFormat="1" ht="33.75" customHeight="1" x14ac:dyDescent="0.2">
      <c r="A18" s="119" t="s">
        <v>24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</row>
    <row r="19" spans="1:11" s="6" customFormat="1" ht="21.75" customHeight="1" x14ac:dyDescent="0.2">
      <c r="A19" s="119" t="s">
        <v>25</v>
      </c>
      <c r="B19" s="121"/>
      <c r="C19" s="121"/>
      <c r="D19" s="121"/>
      <c r="E19" s="121"/>
      <c r="F19" s="121"/>
      <c r="G19" s="121"/>
      <c r="H19" s="121"/>
      <c r="I19" s="121"/>
      <c r="J19" s="121"/>
      <c r="K19" s="121"/>
    </row>
    <row r="20" spans="1:11" s="6" customFormat="1" ht="37.35" customHeight="1" x14ac:dyDescent="0.2">
      <c r="A20" s="118" t="s">
        <v>26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</row>
    <row r="21" spans="1:11" s="6" customFormat="1" ht="19.149999999999999" customHeight="1" x14ac:dyDescent="0.2">
      <c r="A21" s="118" t="s">
        <v>27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18"/>
    </row>
    <row r="22" spans="1:11" s="6" customFormat="1" ht="19.149999999999999" customHeight="1" x14ac:dyDescent="0.2">
      <c r="A22" s="118" t="s">
        <v>28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</row>
    <row r="23" spans="1:11" s="6" customFormat="1" ht="37.5" customHeight="1" x14ac:dyDescent="0.2">
      <c r="A23" s="119" t="s">
        <v>29</v>
      </c>
      <c r="B23" s="119"/>
      <c r="C23" s="119"/>
      <c r="D23" s="119"/>
      <c r="E23" s="119"/>
      <c r="F23" s="119"/>
      <c r="G23" s="119"/>
      <c r="H23" s="119"/>
      <c r="I23" s="119"/>
      <c r="J23" s="119"/>
      <c r="K23" s="119"/>
    </row>
    <row r="24" spans="1:11" s="6" customFormat="1" ht="20.25" customHeight="1" x14ac:dyDescent="0.2">
      <c r="A24" s="118" t="s">
        <v>30</v>
      </c>
      <c r="B24" s="116"/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1" s="6" customFormat="1" ht="32.450000000000003" customHeight="1" x14ac:dyDescent="0.2">
      <c r="A25" s="119" t="s">
        <v>31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</row>
    <row r="26" spans="1:11" s="6" customFormat="1" ht="32.450000000000003" customHeight="1" x14ac:dyDescent="0.2">
      <c r="A26" s="118" t="s">
        <v>32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</row>
    <row r="27" spans="1:11" s="6" customFormat="1" ht="32.450000000000003" customHeight="1" x14ac:dyDescent="0.2">
      <c r="A27" s="118" t="s">
        <v>33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</row>
    <row r="28" spans="1:11" s="6" customFormat="1" ht="24.4" customHeight="1" x14ac:dyDescent="0.2">
      <c r="A28" s="118" t="s">
        <v>34</v>
      </c>
      <c r="B28" s="118"/>
      <c r="C28" s="118"/>
      <c r="D28" s="118"/>
      <c r="E28" s="118"/>
      <c r="F28" s="118"/>
      <c r="G28" s="118"/>
      <c r="H28" s="118"/>
      <c r="I28" s="118"/>
      <c r="J28" s="118"/>
      <c r="K28" s="118"/>
    </row>
    <row r="29" spans="1:11" s="6" customFormat="1" ht="32.450000000000003" customHeight="1" x14ac:dyDescent="0.2">
      <c r="A29" s="118" t="s">
        <v>35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18"/>
    </row>
    <row r="30" spans="1:11" s="6" customFormat="1" ht="54.75" customHeight="1" x14ac:dyDescent="0.2">
      <c r="A30" s="118" t="s">
        <v>36</v>
      </c>
      <c r="B30" s="118"/>
      <c r="C30" s="118"/>
      <c r="D30" s="118"/>
      <c r="E30" s="118"/>
      <c r="F30" s="118"/>
      <c r="G30" s="118"/>
      <c r="H30" s="118"/>
      <c r="I30" s="118"/>
      <c r="J30" s="118"/>
      <c r="K30" s="118"/>
    </row>
    <row r="31" spans="1:11" s="6" customFormat="1" ht="17.100000000000001" customHeight="1" x14ac:dyDescent="0.2">
      <c r="A31" s="118" t="s">
        <v>37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</row>
    <row r="32" spans="1:11" s="6" customFormat="1" ht="21.75" customHeight="1" x14ac:dyDescent="0.2">
      <c r="A32" s="118" t="s">
        <v>38</v>
      </c>
      <c r="B32" s="118"/>
      <c r="C32" s="118"/>
      <c r="D32" s="118"/>
      <c r="E32" s="118"/>
      <c r="F32" s="118"/>
      <c r="G32" s="118"/>
      <c r="H32" s="118"/>
      <c r="I32" s="118"/>
      <c r="J32" s="118"/>
      <c r="K32" s="118"/>
    </row>
    <row r="33" spans="1:11" s="6" customFormat="1" ht="21.75" customHeight="1" x14ac:dyDescent="0.2">
      <c r="A33" s="118" t="s">
        <v>39</v>
      </c>
      <c r="B33" s="118"/>
      <c r="C33" s="118"/>
      <c r="D33" s="118"/>
      <c r="E33" s="118"/>
      <c r="F33" s="118"/>
      <c r="G33" s="118"/>
      <c r="H33" s="118"/>
      <c r="I33" s="118"/>
      <c r="J33" s="118"/>
      <c r="K33" s="118"/>
    </row>
    <row r="34" spans="1:11" s="6" customFormat="1" ht="21.75" customHeight="1" x14ac:dyDescent="0.2">
      <c r="A34" s="117" t="s">
        <v>40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</row>
    <row r="35" spans="1:11" s="6" customFormat="1" ht="21.75" customHeight="1" x14ac:dyDescent="0.2">
      <c r="A35" s="118" t="s">
        <v>41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</row>
    <row r="36" spans="1:11" s="6" customFormat="1" ht="19.149999999999999" customHeight="1" x14ac:dyDescent="0.2">
      <c r="A36" s="117" t="s">
        <v>42</v>
      </c>
      <c r="B36" s="117"/>
      <c r="C36" s="117"/>
      <c r="D36" s="117"/>
      <c r="E36" s="117"/>
      <c r="F36" s="117"/>
      <c r="G36" s="117"/>
      <c r="H36" s="117"/>
      <c r="I36" s="117"/>
      <c r="J36" s="117"/>
      <c r="K36" s="117"/>
    </row>
    <row r="37" spans="1:11" s="6" customFormat="1" ht="19.149999999999999" customHeight="1" x14ac:dyDescent="0.2">
      <c r="A37" s="118" t="s">
        <v>43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</row>
    <row r="38" spans="1:11" s="6" customFormat="1" ht="21.2" customHeight="1" x14ac:dyDescent="0.2">
      <c r="A38" s="118" t="s">
        <v>44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</row>
    <row r="39" spans="1:11" s="6" customFormat="1" ht="21.2" customHeight="1" x14ac:dyDescent="0.2">
      <c r="A39" s="117" t="s">
        <v>45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</row>
    <row r="40" spans="1:11" s="6" customFormat="1" ht="21.2" customHeight="1" x14ac:dyDescent="0.2">
      <c r="A40" s="117" t="s">
        <v>46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7"/>
    </row>
    <row r="41" spans="1:11" s="6" customFormat="1" ht="21.2" customHeight="1" x14ac:dyDescent="0.2">
      <c r="A41" s="118" t="s">
        <v>47</v>
      </c>
      <c r="B41" s="118"/>
      <c r="C41" s="118"/>
      <c r="D41" s="118"/>
      <c r="E41" s="118"/>
      <c r="F41" s="118"/>
      <c r="G41" s="118"/>
      <c r="H41" s="118"/>
      <c r="I41" s="118"/>
      <c r="J41" s="118"/>
      <c r="K41" s="118"/>
    </row>
    <row r="42" spans="1:11" s="6" customFormat="1" ht="21.2" customHeight="1" x14ac:dyDescent="0.2">
      <c r="A42" s="117" t="s">
        <v>48</v>
      </c>
      <c r="B42" s="117"/>
      <c r="C42" s="117"/>
      <c r="D42" s="117"/>
      <c r="E42" s="117"/>
      <c r="F42" s="117"/>
      <c r="G42" s="117"/>
      <c r="H42" s="117"/>
      <c r="I42" s="117"/>
      <c r="J42" s="117"/>
      <c r="K42" s="117"/>
    </row>
    <row r="43" spans="1:11" s="6" customFormat="1" ht="21.2" customHeight="1" x14ac:dyDescent="0.2">
      <c r="A43" s="118" t="s">
        <v>49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</row>
    <row r="44" spans="1:11" ht="19.5" customHeight="1" x14ac:dyDescent="0.2">
      <c r="A44" s="104" t="s">
        <v>50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</row>
    <row r="45" spans="1:11" ht="8.1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ht="18.399999999999999" customHeight="1" x14ac:dyDescent="0.2">
      <c r="A46" s="8" t="s">
        <v>51</v>
      </c>
      <c r="B46" s="105" t="s">
        <v>52</v>
      </c>
      <c r="C46" s="105"/>
      <c r="D46" s="105"/>
      <c r="E46" s="105"/>
      <c r="F46" s="105"/>
      <c r="G46" s="105"/>
      <c r="H46" s="105"/>
      <c r="I46" s="9"/>
      <c r="J46" s="9"/>
      <c r="K46" s="9"/>
    </row>
    <row r="47" spans="1:11" ht="51" customHeight="1" x14ac:dyDescent="0.2">
      <c r="A47" s="10">
        <v>1</v>
      </c>
      <c r="B47" s="115" t="s">
        <v>53</v>
      </c>
      <c r="C47" s="115"/>
      <c r="D47" s="115"/>
      <c r="E47" s="115"/>
      <c r="F47" s="115"/>
      <c r="G47" s="115"/>
      <c r="H47" s="115"/>
      <c r="I47" s="9"/>
      <c r="J47" s="9"/>
      <c r="K47" s="9"/>
    </row>
    <row r="48" spans="1:11" ht="20.45" customHeight="1" x14ac:dyDescent="0.2">
      <c r="A48" s="11">
        <v>2</v>
      </c>
      <c r="B48" s="56" t="s">
        <v>54</v>
      </c>
      <c r="C48" s="56"/>
      <c r="D48" s="56"/>
      <c r="E48" s="56"/>
      <c r="F48" s="56"/>
      <c r="G48" s="56"/>
      <c r="H48" s="56"/>
      <c r="I48" s="9"/>
      <c r="J48" s="9"/>
      <c r="K48" s="9"/>
    </row>
    <row r="49" spans="1:14" ht="36.75" customHeight="1" x14ac:dyDescent="0.2">
      <c r="A49" s="11">
        <v>3</v>
      </c>
      <c r="B49" s="95" t="s">
        <v>55</v>
      </c>
      <c r="C49" s="107"/>
      <c r="D49" s="107"/>
      <c r="E49" s="107"/>
      <c r="F49" s="107"/>
      <c r="G49" s="107"/>
      <c r="H49" s="96"/>
      <c r="I49" s="9"/>
      <c r="J49" s="9"/>
      <c r="K49" s="9"/>
    </row>
    <row r="50" spans="1:14" ht="19.7" customHeight="1" x14ac:dyDescent="0.2">
      <c r="A50" s="11">
        <v>4</v>
      </c>
      <c r="B50" s="56" t="s">
        <v>56</v>
      </c>
      <c r="C50" s="56"/>
      <c r="D50" s="56"/>
      <c r="E50" s="56"/>
      <c r="F50" s="56"/>
      <c r="G50" s="56"/>
      <c r="H50" s="56"/>
      <c r="I50" s="9"/>
      <c r="J50" s="9"/>
      <c r="K50" s="9"/>
    </row>
    <row r="51" spans="1:14" ht="6.75" customHeight="1" x14ac:dyDescent="0.2">
      <c r="A51" s="12"/>
      <c r="B51" s="3"/>
      <c r="C51" s="3"/>
      <c r="D51" s="3"/>
      <c r="E51" s="3"/>
      <c r="F51" s="3"/>
      <c r="G51" s="3"/>
      <c r="H51" s="3"/>
      <c r="I51" s="9"/>
      <c r="J51" s="9"/>
      <c r="K51" s="9"/>
    </row>
    <row r="52" spans="1:14" ht="19.5" customHeight="1" x14ac:dyDescent="0.2">
      <c r="A52" s="104" t="s">
        <v>57</v>
      </c>
      <c r="B52" s="116"/>
      <c r="C52" s="116"/>
      <c r="D52" s="116"/>
      <c r="E52" s="116"/>
      <c r="F52" s="116"/>
      <c r="G52" s="116"/>
      <c r="H52" s="116"/>
      <c r="I52" s="116"/>
      <c r="J52" s="116"/>
      <c r="K52" s="116"/>
    </row>
    <row r="53" spans="1:14" ht="6" customHeight="1" x14ac:dyDescent="0.2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4" ht="21.2" customHeight="1" x14ac:dyDescent="0.2">
      <c r="A54" s="104" t="s">
        <v>58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</row>
    <row r="55" spans="1:14" ht="1.3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4" ht="20.25" customHeight="1" x14ac:dyDescent="0.2">
      <c r="A56" s="8" t="s">
        <v>51</v>
      </c>
      <c r="B56" s="105" t="s">
        <v>59</v>
      </c>
      <c r="C56" s="105"/>
      <c r="D56" s="105"/>
      <c r="E56" s="105"/>
      <c r="F56" s="105"/>
      <c r="G56" s="105"/>
      <c r="H56" s="105"/>
      <c r="I56" s="9"/>
      <c r="J56" s="9"/>
      <c r="K56" s="9"/>
    </row>
    <row r="57" spans="1:14" ht="48.75" customHeight="1" x14ac:dyDescent="0.2">
      <c r="A57" s="13">
        <v>1</v>
      </c>
      <c r="B57" s="95" t="s">
        <v>60</v>
      </c>
      <c r="C57" s="107"/>
      <c r="D57" s="107"/>
      <c r="E57" s="107"/>
      <c r="F57" s="107"/>
      <c r="G57" s="107"/>
      <c r="H57" s="96"/>
      <c r="I57" s="9"/>
      <c r="J57" s="9"/>
      <c r="K57" s="9"/>
    </row>
    <row r="58" spans="1:14" ht="35.450000000000003" customHeight="1" x14ac:dyDescent="0.2">
      <c r="A58" s="14">
        <v>2</v>
      </c>
      <c r="B58" s="95" t="s">
        <v>61</v>
      </c>
      <c r="C58" s="107"/>
      <c r="D58" s="107"/>
      <c r="E58" s="107"/>
      <c r="F58" s="107"/>
      <c r="G58" s="107"/>
      <c r="H58" s="96"/>
      <c r="I58" s="9"/>
      <c r="J58" s="9"/>
      <c r="K58" s="9"/>
    </row>
    <row r="59" spans="1:14" ht="15.75" x14ac:dyDescent="0.2">
      <c r="A59" s="104" t="s">
        <v>62</v>
      </c>
      <c r="B59" s="104"/>
      <c r="C59" s="104"/>
      <c r="D59" s="104"/>
      <c r="E59" s="104"/>
      <c r="F59" s="104"/>
      <c r="G59" s="104"/>
      <c r="H59" s="104"/>
      <c r="I59" s="9"/>
      <c r="J59" s="9"/>
      <c r="K59" s="9"/>
    </row>
    <row r="60" spans="1:14" s="15" customFormat="1" ht="16.5" customHeight="1" x14ac:dyDescent="0.2">
      <c r="A60" s="113" t="s">
        <v>63</v>
      </c>
      <c r="B60" s="113"/>
      <c r="C60" s="113"/>
      <c r="D60" s="113"/>
      <c r="E60" s="113"/>
      <c r="F60" s="113"/>
      <c r="G60" s="113"/>
      <c r="H60" s="113"/>
      <c r="I60" s="113"/>
      <c r="J60" s="4"/>
      <c r="K60" s="4"/>
    </row>
    <row r="61" spans="1:14" ht="15.75" x14ac:dyDescent="0.2">
      <c r="A61" s="16" t="s">
        <v>51</v>
      </c>
      <c r="B61" s="105" t="s">
        <v>64</v>
      </c>
      <c r="C61" s="105"/>
      <c r="D61" s="105" t="s">
        <v>65</v>
      </c>
      <c r="E61" s="105"/>
      <c r="F61" s="105" t="s">
        <v>66</v>
      </c>
      <c r="G61" s="105"/>
      <c r="H61" s="105" t="s">
        <v>67</v>
      </c>
      <c r="I61" s="105"/>
      <c r="J61" s="17"/>
      <c r="K61" s="18"/>
    </row>
    <row r="62" spans="1:14" ht="17.649999999999999" customHeight="1" x14ac:dyDescent="0.2">
      <c r="A62" s="19">
        <v>1</v>
      </c>
      <c r="B62" s="106">
        <v>2</v>
      </c>
      <c r="C62" s="106"/>
      <c r="D62" s="106">
        <v>3</v>
      </c>
      <c r="E62" s="106"/>
      <c r="F62" s="106">
        <v>4</v>
      </c>
      <c r="G62" s="106"/>
      <c r="H62" s="106">
        <v>6</v>
      </c>
      <c r="I62" s="106"/>
      <c r="J62" s="20"/>
      <c r="K62" s="9"/>
    </row>
    <row r="63" spans="1:14" ht="32.25" customHeight="1" x14ac:dyDescent="0.2">
      <c r="A63" s="21">
        <v>1</v>
      </c>
      <c r="B63" s="56" t="s">
        <v>68</v>
      </c>
      <c r="C63" s="56"/>
      <c r="D63" s="114">
        <f>161700426+365862+100000+133727.51+60257.19+27737.76-436710+97083.43+67575.79-47550-49533.43+18283.95+36091.86</f>
        <v>162073252.05999997</v>
      </c>
      <c r="E63" s="114"/>
      <c r="F63" s="112">
        <f>33366110+97451-120000+2000+92370</f>
        <v>33437931</v>
      </c>
      <c r="G63" s="112"/>
      <c r="H63" s="112">
        <f t="shared" ref="H63:H67" si="0">D63+F63</f>
        <v>195511183.05999997</v>
      </c>
      <c r="I63" s="112"/>
      <c r="J63" s="22"/>
      <c r="K63" s="9"/>
      <c r="N63" s="23"/>
    </row>
    <row r="64" spans="1:14" ht="17.649999999999999" customHeight="1" x14ac:dyDescent="0.2">
      <c r="A64" s="21">
        <v>2</v>
      </c>
      <c r="B64" s="56" t="s">
        <v>69</v>
      </c>
      <c r="C64" s="56"/>
      <c r="D64" s="114">
        <f>4069410-100000</f>
        <v>3969410</v>
      </c>
      <c r="E64" s="114"/>
      <c r="F64" s="112">
        <f>1441950-97451-2000-92370</f>
        <v>1250129</v>
      </c>
      <c r="G64" s="112"/>
      <c r="H64" s="112">
        <f t="shared" si="0"/>
        <v>5219539</v>
      </c>
      <c r="I64" s="112"/>
      <c r="J64" s="22"/>
      <c r="K64" s="9"/>
    </row>
    <row r="65" spans="1:16" ht="23.1" customHeight="1" x14ac:dyDescent="0.2">
      <c r="A65" s="21">
        <v>3</v>
      </c>
      <c r="B65" s="56" t="s">
        <v>70</v>
      </c>
      <c r="C65" s="56"/>
      <c r="D65" s="114">
        <v>50000</v>
      </c>
      <c r="E65" s="114"/>
      <c r="F65" s="112">
        <v>0</v>
      </c>
      <c r="G65" s="112"/>
      <c r="H65" s="112">
        <f t="shared" si="0"/>
        <v>50000</v>
      </c>
      <c r="I65" s="112"/>
      <c r="J65" s="22"/>
      <c r="K65" s="9"/>
    </row>
    <row r="66" spans="1:16" ht="36" customHeight="1" x14ac:dyDescent="0.2">
      <c r="A66" s="21">
        <v>4</v>
      </c>
      <c r="B66" s="95" t="s">
        <v>71</v>
      </c>
      <c r="C66" s="96"/>
      <c r="D66" s="114">
        <v>0</v>
      </c>
      <c r="E66" s="114"/>
      <c r="F66" s="112">
        <f>530000+120000+320808</f>
        <v>970808</v>
      </c>
      <c r="G66" s="112"/>
      <c r="H66" s="112">
        <f t="shared" si="0"/>
        <v>970808</v>
      </c>
      <c r="I66" s="112"/>
      <c r="J66" s="22"/>
      <c r="K66" s="9"/>
    </row>
    <row r="67" spans="1:16" ht="26.45" customHeight="1" x14ac:dyDescent="0.2">
      <c r="A67" s="21">
        <v>5</v>
      </c>
      <c r="B67" s="95" t="s">
        <v>72</v>
      </c>
      <c r="C67" s="96"/>
      <c r="D67" s="114">
        <v>0</v>
      </c>
      <c r="E67" s="114"/>
      <c r="F67" s="112">
        <f>962010+35000+682111</f>
        <v>1679121</v>
      </c>
      <c r="G67" s="112"/>
      <c r="H67" s="112">
        <f t="shared" si="0"/>
        <v>1679121</v>
      </c>
      <c r="I67" s="112"/>
      <c r="J67" s="22"/>
      <c r="K67" s="9"/>
    </row>
    <row r="68" spans="1:16" ht="15.75" x14ac:dyDescent="0.2">
      <c r="A68" s="72" t="s">
        <v>73</v>
      </c>
      <c r="B68" s="72"/>
      <c r="C68" s="72"/>
      <c r="D68" s="112">
        <f>SUM(D63:D67)</f>
        <v>166092662.05999997</v>
      </c>
      <c r="E68" s="112"/>
      <c r="F68" s="112">
        <f t="shared" ref="F68" si="1">SUM(F63:F67)</f>
        <v>37337989</v>
      </c>
      <c r="G68" s="112"/>
      <c r="H68" s="112">
        <f t="shared" ref="H68" si="2">SUM(H63:H67)</f>
        <v>203430651.05999997</v>
      </c>
      <c r="I68" s="112"/>
      <c r="J68" s="9"/>
      <c r="K68" s="9"/>
      <c r="N68" s="24"/>
      <c r="O68" s="24"/>
      <c r="P68" s="24"/>
    </row>
    <row r="69" spans="1:16" ht="15.75" customHeight="1" x14ac:dyDescent="0.2">
      <c r="A69" s="9"/>
      <c r="B69" s="3"/>
      <c r="C69" s="9"/>
      <c r="D69" s="25"/>
      <c r="E69" s="25"/>
      <c r="F69" s="25"/>
      <c r="G69" s="25"/>
      <c r="H69" s="25"/>
      <c r="I69" s="25"/>
      <c r="J69" s="9"/>
      <c r="K69" s="9"/>
      <c r="N69" s="24"/>
      <c r="O69" s="24"/>
      <c r="P69" s="24"/>
    </row>
    <row r="70" spans="1:16" ht="16.5" customHeight="1" x14ac:dyDescent="0.2">
      <c r="A70" s="104" t="s">
        <v>74</v>
      </c>
      <c r="B70" s="104"/>
      <c r="C70" s="104"/>
      <c r="D70" s="104"/>
      <c r="E70" s="104"/>
      <c r="F70" s="104"/>
      <c r="G70" s="104"/>
      <c r="H70" s="104"/>
      <c r="I70" s="9"/>
      <c r="J70" s="9"/>
      <c r="K70" s="9"/>
      <c r="N70" s="24"/>
      <c r="O70" s="24"/>
      <c r="P70" s="24"/>
    </row>
    <row r="71" spans="1:16" ht="16.5" customHeight="1" x14ac:dyDescent="0.2">
      <c r="A71" s="113" t="s">
        <v>63</v>
      </c>
      <c r="B71" s="113"/>
      <c r="C71" s="113"/>
      <c r="D71" s="113"/>
      <c r="E71" s="113"/>
      <c r="F71" s="113"/>
      <c r="G71" s="113"/>
      <c r="H71" s="113"/>
      <c r="I71" s="113"/>
      <c r="J71" s="4"/>
      <c r="K71" s="4"/>
      <c r="N71" s="24"/>
      <c r="O71" s="24"/>
      <c r="P71" s="24"/>
    </row>
    <row r="72" spans="1:16" ht="16.5" customHeight="1" x14ac:dyDescent="0.2">
      <c r="A72" s="105" t="s">
        <v>75</v>
      </c>
      <c r="B72" s="105"/>
      <c r="C72" s="105"/>
      <c r="D72" s="105" t="s">
        <v>65</v>
      </c>
      <c r="E72" s="105"/>
      <c r="F72" s="105" t="s">
        <v>66</v>
      </c>
      <c r="G72" s="105"/>
      <c r="H72" s="105" t="s">
        <v>67</v>
      </c>
      <c r="I72" s="105"/>
      <c r="J72" s="9"/>
      <c r="K72" s="9"/>
    </row>
    <row r="73" spans="1:16" ht="17.100000000000001" customHeight="1" x14ac:dyDescent="0.2">
      <c r="A73" s="106">
        <v>1</v>
      </c>
      <c r="B73" s="106"/>
      <c r="C73" s="106"/>
      <c r="D73" s="106">
        <v>2</v>
      </c>
      <c r="E73" s="106"/>
      <c r="F73" s="106">
        <v>3</v>
      </c>
      <c r="G73" s="106"/>
      <c r="H73" s="106">
        <v>4</v>
      </c>
      <c r="I73" s="106"/>
      <c r="J73" s="9"/>
      <c r="K73" s="9"/>
    </row>
    <row r="74" spans="1:16" ht="47.65" customHeight="1" x14ac:dyDescent="0.2">
      <c r="A74" s="95" t="s">
        <v>76</v>
      </c>
      <c r="B74" s="107"/>
      <c r="C74" s="96"/>
      <c r="D74" s="108">
        <f>D68-D76-26316</f>
        <v>166016346.05999997</v>
      </c>
      <c r="E74" s="108"/>
      <c r="F74" s="108">
        <f>F68-320808</f>
        <v>37017181</v>
      </c>
      <c r="G74" s="108"/>
      <c r="H74" s="108">
        <f>D74+F74</f>
        <v>203033527.05999997</v>
      </c>
      <c r="I74" s="108"/>
      <c r="J74" s="9"/>
      <c r="K74" s="9"/>
      <c r="O74" s="23"/>
    </row>
    <row r="75" spans="1:16" ht="40.700000000000003" customHeight="1" x14ac:dyDescent="0.2">
      <c r="A75" s="95" t="s">
        <v>77</v>
      </c>
      <c r="B75" s="107"/>
      <c r="C75" s="96"/>
      <c r="D75" s="108">
        <v>26316</v>
      </c>
      <c r="E75" s="108"/>
      <c r="F75" s="108">
        <v>320808</v>
      </c>
      <c r="G75" s="108"/>
      <c r="H75" s="108">
        <f>D75+F75</f>
        <v>347124</v>
      </c>
      <c r="I75" s="108"/>
      <c r="J75" s="9"/>
      <c r="K75" s="9"/>
      <c r="O75" s="23"/>
    </row>
    <row r="76" spans="1:16" ht="67.900000000000006" customHeight="1" x14ac:dyDescent="0.2">
      <c r="A76" s="95" t="s">
        <v>78</v>
      </c>
      <c r="B76" s="107"/>
      <c r="C76" s="96"/>
      <c r="D76" s="108">
        <v>50000</v>
      </c>
      <c r="E76" s="108"/>
      <c r="F76" s="108">
        <f>F69</f>
        <v>0</v>
      </c>
      <c r="G76" s="108"/>
      <c r="H76" s="108">
        <f>D76+F76</f>
        <v>50000</v>
      </c>
      <c r="I76" s="108"/>
      <c r="J76" s="9"/>
      <c r="K76" s="9"/>
      <c r="O76" s="23"/>
    </row>
    <row r="77" spans="1:16" ht="20.45" customHeight="1" x14ac:dyDescent="0.2">
      <c r="A77" s="109" t="s">
        <v>73</v>
      </c>
      <c r="B77" s="110"/>
      <c r="C77" s="110"/>
      <c r="D77" s="111">
        <f>SUM(D74:D76)</f>
        <v>166092662.05999997</v>
      </c>
      <c r="E77" s="111"/>
      <c r="F77" s="111">
        <f t="shared" ref="F77" si="3">SUM(F74:F76)</f>
        <v>37337989</v>
      </c>
      <c r="G77" s="111"/>
      <c r="H77" s="111">
        <f t="shared" ref="H77" si="4">SUM(H74:H76)</f>
        <v>203430651.05999997</v>
      </c>
      <c r="I77" s="111"/>
      <c r="J77" s="9"/>
      <c r="K77" s="9"/>
    </row>
    <row r="78" spans="1:16" ht="10.5" customHeight="1" x14ac:dyDescent="0.2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6" ht="22.7" customHeight="1" x14ac:dyDescent="0.2">
      <c r="A79" s="104" t="s">
        <v>79</v>
      </c>
      <c r="B79" s="104"/>
      <c r="C79" s="104"/>
      <c r="D79" s="104"/>
      <c r="E79" s="104"/>
      <c r="F79" s="104"/>
      <c r="G79" s="104"/>
      <c r="H79" s="104"/>
      <c r="I79" s="9"/>
      <c r="J79" s="9"/>
      <c r="K79" s="9"/>
    </row>
    <row r="80" spans="1:16" s="15" customFormat="1" ht="29.25" customHeight="1" x14ac:dyDescent="0.2">
      <c r="A80" s="16" t="s">
        <v>51</v>
      </c>
      <c r="B80" s="16" t="s">
        <v>80</v>
      </c>
      <c r="C80" s="16" t="s">
        <v>81</v>
      </c>
      <c r="D80" s="105" t="s">
        <v>82</v>
      </c>
      <c r="E80" s="105"/>
      <c r="F80" s="105" t="s">
        <v>65</v>
      </c>
      <c r="G80" s="105"/>
      <c r="H80" s="105" t="s">
        <v>66</v>
      </c>
      <c r="I80" s="105"/>
      <c r="J80" s="105" t="s">
        <v>67</v>
      </c>
      <c r="K80" s="105"/>
    </row>
    <row r="81" spans="1:16" ht="21.95" customHeight="1" x14ac:dyDescent="0.2">
      <c r="A81" s="19">
        <v>1</v>
      </c>
      <c r="B81" s="19">
        <v>2</v>
      </c>
      <c r="C81" s="19">
        <v>3</v>
      </c>
      <c r="D81" s="106">
        <v>4</v>
      </c>
      <c r="E81" s="106"/>
      <c r="F81" s="106">
        <v>5</v>
      </c>
      <c r="G81" s="106"/>
      <c r="H81" s="106">
        <v>6</v>
      </c>
      <c r="I81" s="106"/>
      <c r="J81" s="106">
        <v>7</v>
      </c>
      <c r="K81" s="67"/>
    </row>
    <row r="82" spans="1:16" ht="19.5" customHeight="1" x14ac:dyDescent="0.2">
      <c r="A82" s="21">
        <v>1</v>
      </c>
      <c r="B82" s="26" t="s">
        <v>83</v>
      </c>
      <c r="C82" s="27"/>
      <c r="D82" s="67"/>
      <c r="E82" s="67"/>
      <c r="F82" s="67"/>
      <c r="G82" s="67"/>
      <c r="H82" s="67"/>
      <c r="I82" s="67"/>
      <c r="J82" s="67"/>
      <c r="K82" s="67"/>
    </row>
    <row r="83" spans="1:16" ht="23.25" customHeight="1" x14ac:dyDescent="0.2">
      <c r="A83" s="28"/>
      <c r="B83" s="29" t="s">
        <v>84</v>
      </c>
      <c r="C83" s="29" t="s">
        <v>85</v>
      </c>
      <c r="D83" s="56" t="s">
        <v>86</v>
      </c>
      <c r="E83" s="56"/>
      <c r="F83" s="66">
        <v>6</v>
      </c>
      <c r="G83" s="66"/>
      <c r="H83" s="67"/>
      <c r="I83" s="67"/>
      <c r="J83" s="66">
        <f t="shared" ref="J83:J91" si="5">F83+H83</f>
        <v>6</v>
      </c>
      <c r="K83" s="66"/>
    </row>
    <row r="84" spans="1:16" ht="38.85" customHeight="1" x14ac:dyDescent="0.2">
      <c r="A84" s="28"/>
      <c r="B84" s="30" t="s">
        <v>87</v>
      </c>
      <c r="C84" s="29" t="s">
        <v>85</v>
      </c>
      <c r="D84" s="56" t="s">
        <v>88</v>
      </c>
      <c r="E84" s="56"/>
      <c r="F84" s="103">
        <f>667.87+1</f>
        <v>668.87</v>
      </c>
      <c r="G84" s="103"/>
      <c r="H84" s="103">
        <f>58.89+0.5</f>
        <v>59.39</v>
      </c>
      <c r="I84" s="103"/>
      <c r="J84" s="103">
        <f t="shared" si="5"/>
        <v>728.26</v>
      </c>
      <c r="K84" s="103"/>
      <c r="N84" s="31"/>
    </row>
    <row r="85" spans="1:16" ht="28.5" customHeight="1" x14ac:dyDescent="0.2">
      <c r="A85" s="28"/>
      <c r="B85" s="30" t="s">
        <v>89</v>
      </c>
      <c r="C85" s="29" t="s">
        <v>85</v>
      </c>
      <c r="D85" s="56" t="s">
        <v>88</v>
      </c>
      <c r="E85" s="56"/>
      <c r="F85" s="103">
        <v>149.37</v>
      </c>
      <c r="G85" s="103"/>
      <c r="H85" s="103">
        <v>10.39</v>
      </c>
      <c r="I85" s="103"/>
      <c r="J85" s="103">
        <f t="shared" si="5"/>
        <v>159.76</v>
      </c>
      <c r="K85" s="103"/>
      <c r="P85" s="31"/>
    </row>
    <row r="86" spans="1:16" ht="37.35" customHeight="1" x14ac:dyDescent="0.2">
      <c r="A86" s="28"/>
      <c r="B86" s="30" t="s">
        <v>90</v>
      </c>
      <c r="C86" s="29" t="s">
        <v>85</v>
      </c>
      <c r="D86" s="56" t="s">
        <v>88</v>
      </c>
      <c r="E86" s="56"/>
      <c r="F86" s="103">
        <v>99.5</v>
      </c>
      <c r="G86" s="103"/>
      <c r="H86" s="103">
        <v>4</v>
      </c>
      <c r="I86" s="103"/>
      <c r="J86" s="103">
        <f t="shared" si="5"/>
        <v>103.5</v>
      </c>
      <c r="K86" s="103"/>
      <c r="P86" s="31"/>
    </row>
    <row r="87" spans="1:16" ht="28.5" customHeight="1" x14ac:dyDescent="0.2">
      <c r="A87" s="28"/>
      <c r="B87" s="30" t="s">
        <v>91</v>
      </c>
      <c r="C87" s="29" t="s">
        <v>85</v>
      </c>
      <c r="D87" s="56" t="s">
        <v>88</v>
      </c>
      <c r="E87" s="56"/>
      <c r="F87" s="103">
        <v>188</v>
      </c>
      <c r="G87" s="103"/>
      <c r="H87" s="103">
        <v>27</v>
      </c>
      <c r="I87" s="103"/>
      <c r="J87" s="103">
        <f t="shared" si="5"/>
        <v>215</v>
      </c>
      <c r="K87" s="103"/>
      <c r="P87" s="31"/>
    </row>
    <row r="88" spans="1:16" ht="20.25" customHeight="1" x14ac:dyDescent="0.2">
      <c r="A88" s="28"/>
      <c r="B88" s="30" t="s">
        <v>92</v>
      </c>
      <c r="C88" s="29" t="s">
        <v>85</v>
      </c>
      <c r="D88" s="56" t="s">
        <v>88</v>
      </c>
      <c r="E88" s="56"/>
      <c r="F88" s="103">
        <v>99</v>
      </c>
      <c r="G88" s="103"/>
      <c r="H88" s="103">
        <f>4+0.5</f>
        <v>4.5</v>
      </c>
      <c r="I88" s="103"/>
      <c r="J88" s="103">
        <f t="shared" si="5"/>
        <v>103.5</v>
      </c>
      <c r="K88" s="103"/>
    </row>
    <row r="89" spans="1:16" ht="23.25" customHeight="1" x14ac:dyDescent="0.2">
      <c r="A89" s="28"/>
      <c r="B89" s="30" t="s">
        <v>93</v>
      </c>
      <c r="C89" s="29" t="s">
        <v>85</v>
      </c>
      <c r="D89" s="56" t="s">
        <v>88</v>
      </c>
      <c r="E89" s="56"/>
      <c r="F89" s="103">
        <f>132+1</f>
        <v>133</v>
      </c>
      <c r="G89" s="103"/>
      <c r="H89" s="103">
        <v>13.5</v>
      </c>
      <c r="I89" s="103"/>
      <c r="J89" s="103">
        <f t="shared" si="5"/>
        <v>146.5</v>
      </c>
      <c r="K89" s="103"/>
    </row>
    <row r="90" spans="1:16" ht="53.45" customHeight="1" x14ac:dyDescent="0.2">
      <c r="A90" s="28"/>
      <c r="B90" s="27" t="s">
        <v>94</v>
      </c>
      <c r="C90" s="29" t="s">
        <v>95</v>
      </c>
      <c r="D90" s="56" t="s">
        <v>96</v>
      </c>
      <c r="E90" s="56"/>
      <c r="F90" s="73">
        <v>50000</v>
      </c>
      <c r="G90" s="73"/>
      <c r="H90" s="73"/>
      <c r="I90" s="73"/>
      <c r="J90" s="73">
        <f t="shared" si="5"/>
        <v>50000</v>
      </c>
      <c r="K90" s="73"/>
    </row>
    <row r="91" spans="1:16" ht="86.25" customHeight="1" x14ac:dyDescent="0.2">
      <c r="A91" s="28"/>
      <c r="B91" s="27" t="s">
        <v>97</v>
      </c>
      <c r="C91" s="29" t="s">
        <v>95</v>
      </c>
      <c r="D91" s="56" t="s">
        <v>98</v>
      </c>
      <c r="E91" s="56"/>
      <c r="F91" s="73">
        <f>193984.7+27737.76+67575.79+18283.95+36091.86</f>
        <v>343674.06</v>
      </c>
      <c r="G91" s="73"/>
      <c r="H91" s="73"/>
      <c r="I91" s="73"/>
      <c r="J91" s="73">
        <f t="shared" si="5"/>
        <v>343674.06</v>
      </c>
      <c r="K91" s="73"/>
    </row>
    <row r="92" spans="1:16" ht="21.75" customHeight="1" x14ac:dyDescent="0.2">
      <c r="A92" s="28">
        <v>2</v>
      </c>
      <c r="B92" s="26" t="s">
        <v>99</v>
      </c>
      <c r="C92" s="29"/>
      <c r="D92" s="56"/>
      <c r="E92" s="56"/>
      <c r="F92" s="74"/>
      <c r="G92" s="74"/>
      <c r="H92" s="72"/>
      <c r="I92" s="72"/>
      <c r="J92" s="64"/>
      <c r="K92" s="65"/>
    </row>
    <row r="93" spans="1:16" ht="25.9" customHeight="1" x14ac:dyDescent="0.2">
      <c r="A93" s="28"/>
      <c r="B93" s="29" t="s">
        <v>100</v>
      </c>
      <c r="C93" s="29" t="s">
        <v>101</v>
      </c>
      <c r="D93" s="56" t="s">
        <v>86</v>
      </c>
      <c r="E93" s="56"/>
      <c r="F93" s="102">
        <v>2662</v>
      </c>
      <c r="G93" s="102"/>
      <c r="H93" s="101">
        <v>174</v>
      </c>
      <c r="I93" s="101"/>
      <c r="J93" s="87">
        <f t="shared" ref="J93:J102" si="6">F93+H93</f>
        <v>2836</v>
      </c>
      <c r="K93" s="88"/>
      <c r="N93" s="32"/>
    </row>
    <row r="94" spans="1:16" ht="36" customHeight="1" x14ac:dyDescent="0.2">
      <c r="A94" s="28"/>
      <c r="B94" s="29" t="s">
        <v>102</v>
      </c>
      <c r="C94" s="29" t="s">
        <v>101</v>
      </c>
      <c r="D94" s="56" t="s">
        <v>86</v>
      </c>
      <c r="E94" s="56"/>
      <c r="F94" s="101"/>
      <c r="G94" s="101"/>
      <c r="H94" s="102">
        <v>296</v>
      </c>
      <c r="I94" s="102"/>
      <c r="J94" s="87">
        <f t="shared" si="6"/>
        <v>296</v>
      </c>
      <c r="K94" s="88"/>
    </row>
    <row r="95" spans="1:16" ht="35.450000000000003" customHeight="1" x14ac:dyDescent="0.2">
      <c r="A95" s="28"/>
      <c r="B95" s="29" t="s">
        <v>103</v>
      </c>
      <c r="C95" s="29" t="s">
        <v>101</v>
      </c>
      <c r="D95" s="56" t="s">
        <v>86</v>
      </c>
      <c r="E95" s="56"/>
      <c r="F95" s="101">
        <v>82</v>
      </c>
      <c r="G95" s="101"/>
      <c r="H95" s="102">
        <v>10</v>
      </c>
      <c r="I95" s="102"/>
      <c r="J95" s="87">
        <f t="shared" si="6"/>
        <v>92</v>
      </c>
      <c r="K95" s="88"/>
    </row>
    <row r="96" spans="1:16" ht="23.85" customHeight="1" x14ac:dyDescent="0.2">
      <c r="A96" s="28"/>
      <c r="B96" s="29" t="s">
        <v>104</v>
      </c>
      <c r="C96" s="29" t="s">
        <v>101</v>
      </c>
      <c r="D96" s="56" t="s">
        <v>105</v>
      </c>
      <c r="E96" s="56"/>
      <c r="F96" s="102">
        <v>944</v>
      </c>
      <c r="G96" s="102"/>
      <c r="H96" s="101">
        <v>208</v>
      </c>
      <c r="I96" s="101"/>
      <c r="J96" s="87">
        <f t="shared" si="6"/>
        <v>1152</v>
      </c>
      <c r="K96" s="88"/>
    </row>
    <row r="97" spans="1:14" ht="33.4" customHeight="1" x14ac:dyDescent="0.2">
      <c r="A97" s="28"/>
      <c r="B97" s="29" t="s">
        <v>106</v>
      </c>
      <c r="C97" s="29" t="s">
        <v>101</v>
      </c>
      <c r="D97" s="56" t="s">
        <v>105</v>
      </c>
      <c r="E97" s="56"/>
      <c r="F97" s="102">
        <v>805</v>
      </c>
      <c r="G97" s="102"/>
      <c r="H97" s="101">
        <v>188</v>
      </c>
      <c r="I97" s="101"/>
      <c r="J97" s="87">
        <f t="shared" si="6"/>
        <v>993</v>
      </c>
      <c r="K97" s="88"/>
    </row>
    <row r="98" spans="1:14" ht="27" customHeight="1" x14ac:dyDescent="0.2">
      <c r="A98" s="28"/>
      <c r="B98" s="29" t="s">
        <v>107</v>
      </c>
      <c r="C98" s="29" t="s">
        <v>101</v>
      </c>
      <c r="D98" s="56" t="s">
        <v>105</v>
      </c>
      <c r="E98" s="56"/>
      <c r="F98" s="101">
        <v>2292</v>
      </c>
      <c r="G98" s="101"/>
      <c r="H98" s="102">
        <v>262</v>
      </c>
      <c r="I98" s="102"/>
      <c r="J98" s="87">
        <f t="shared" si="6"/>
        <v>2554</v>
      </c>
      <c r="K98" s="88"/>
    </row>
    <row r="99" spans="1:14" ht="42.75" customHeight="1" x14ac:dyDescent="0.2">
      <c r="A99" s="28"/>
      <c r="B99" s="29" t="s">
        <v>108</v>
      </c>
      <c r="C99" s="29" t="s">
        <v>101</v>
      </c>
      <c r="D99" s="56" t="s">
        <v>105</v>
      </c>
      <c r="E99" s="56"/>
      <c r="F99" s="85">
        <v>53</v>
      </c>
      <c r="G99" s="86"/>
      <c r="H99" s="87">
        <v>7</v>
      </c>
      <c r="I99" s="88"/>
      <c r="J99" s="87">
        <f t="shared" si="6"/>
        <v>60</v>
      </c>
      <c r="K99" s="88"/>
    </row>
    <row r="100" spans="1:14" ht="72.75" customHeight="1" x14ac:dyDescent="0.2">
      <c r="A100" s="28"/>
      <c r="B100" s="29" t="s">
        <v>109</v>
      </c>
      <c r="C100" s="29" t="s">
        <v>101</v>
      </c>
      <c r="D100" s="56" t="s">
        <v>105</v>
      </c>
      <c r="E100" s="56"/>
      <c r="F100" s="85">
        <v>29</v>
      </c>
      <c r="G100" s="86"/>
      <c r="H100" s="87">
        <v>3</v>
      </c>
      <c r="I100" s="88"/>
      <c r="J100" s="87">
        <f t="shared" si="6"/>
        <v>32</v>
      </c>
      <c r="K100" s="88"/>
    </row>
    <row r="101" spans="1:14" ht="84.2" customHeight="1" x14ac:dyDescent="0.2">
      <c r="A101" s="28"/>
      <c r="B101" s="29" t="s">
        <v>110</v>
      </c>
      <c r="C101" s="29" t="s">
        <v>85</v>
      </c>
      <c r="D101" s="95" t="s">
        <v>111</v>
      </c>
      <c r="E101" s="96"/>
      <c r="F101" s="97">
        <v>1</v>
      </c>
      <c r="G101" s="98"/>
      <c r="H101" s="99"/>
      <c r="I101" s="100"/>
      <c r="J101" s="99">
        <f t="shared" si="6"/>
        <v>1</v>
      </c>
      <c r="K101" s="100"/>
    </row>
    <row r="102" spans="1:14" ht="66.75" customHeight="1" x14ac:dyDescent="0.2">
      <c r="A102" s="28"/>
      <c r="B102" s="29" t="s">
        <v>112</v>
      </c>
      <c r="C102" s="29" t="s">
        <v>113</v>
      </c>
      <c r="D102" s="95" t="s">
        <v>114</v>
      </c>
      <c r="E102" s="96"/>
      <c r="F102" s="76">
        <f>ROUND(F90/52,0)</f>
        <v>962</v>
      </c>
      <c r="G102" s="77"/>
      <c r="H102" s="87"/>
      <c r="I102" s="88"/>
      <c r="J102" s="78">
        <f t="shared" si="6"/>
        <v>962</v>
      </c>
      <c r="K102" s="79"/>
      <c r="M102" s="6"/>
    </row>
    <row r="103" spans="1:14" ht="46.15" customHeight="1" x14ac:dyDescent="0.2">
      <c r="A103" s="33"/>
      <c r="B103" s="34" t="s">
        <v>115</v>
      </c>
      <c r="C103" s="34" t="s">
        <v>85</v>
      </c>
      <c r="D103" s="89" t="s">
        <v>116</v>
      </c>
      <c r="E103" s="90"/>
      <c r="F103" s="68"/>
      <c r="G103" s="69"/>
      <c r="H103" s="93">
        <v>3</v>
      </c>
      <c r="I103" s="94"/>
      <c r="J103" s="93">
        <f>F103+H103</f>
        <v>3</v>
      </c>
      <c r="K103" s="94"/>
      <c r="M103" s="6"/>
    </row>
    <row r="104" spans="1:14" ht="36.75" customHeight="1" x14ac:dyDescent="0.2">
      <c r="A104" s="33"/>
      <c r="B104" s="34" t="s">
        <v>117</v>
      </c>
      <c r="C104" s="34" t="s">
        <v>85</v>
      </c>
      <c r="D104" s="89" t="s">
        <v>118</v>
      </c>
      <c r="E104" s="90"/>
      <c r="F104" s="91">
        <v>1</v>
      </c>
      <c r="G104" s="92"/>
      <c r="H104" s="93">
        <v>1</v>
      </c>
      <c r="I104" s="94"/>
      <c r="J104" s="93">
        <v>1</v>
      </c>
      <c r="K104" s="94"/>
      <c r="M104" s="6"/>
    </row>
    <row r="105" spans="1:14" ht="72.75" customHeight="1" x14ac:dyDescent="0.2">
      <c r="A105" s="28"/>
      <c r="B105" s="29" t="s">
        <v>119</v>
      </c>
      <c r="C105" s="29" t="s">
        <v>85</v>
      </c>
      <c r="D105" s="89" t="s">
        <v>120</v>
      </c>
      <c r="E105" s="90"/>
      <c r="F105" s="85">
        <v>3</v>
      </c>
      <c r="G105" s="86"/>
      <c r="H105" s="87"/>
      <c r="I105" s="88"/>
      <c r="J105" s="87">
        <f t="shared" ref="J105:J107" si="7">F105+H105</f>
        <v>3</v>
      </c>
      <c r="K105" s="88"/>
      <c r="M105" s="6"/>
    </row>
    <row r="106" spans="1:14" ht="56.45" customHeight="1" x14ac:dyDescent="0.2">
      <c r="A106" s="28"/>
      <c r="B106" s="29" t="s">
        <v>121</v>
      </c>
      <c r="C106" s="29" t="s">
        <v>85</v>
      </c>
      <c r="D106" s="56" t="s">
        <v>105</v>
      </c>
      <c r="E106" s="56"/>
      <c r="F106" s="85">
        <v>2</v>
      </c>
      <c r="G106" s="86"/>
      <c r="H106" s="87"/>
      <c r="I106" s="88"/>
      <c r="J106" s="87">
        <f t="shared" si="7"/>
        <v>2</v>
      </c>
      <c r="K106" s="88"/>
      <c r="M106" s="6"/>
    </row>
    <row r="107" spans="1:14" ht="51.6" customHeight="1" x14ac:dyDescent="0.2">
      <c r="A107" s="28"/>
      <c r="B107" s="29" t="s">
        <v>122</v>
      </c>
      <c r="C107" s="29" t="s">
        <v>101</v>
      </c>
      <c r="D107" s="56" t="s">
        <v>105</v>
      </c>
      <c r="E107" s="56"/>
      <c r="F107" s="85">
        <v>75</v>
      </c>
      <c r="G107" s="86"/>
      <c r="H107" s="87"/>
      <c r="I107" s="88"/>
      <c r="J107" s="87">
        <f t="shared" si="7"/>
        <v>75</v>
      </c>
      <c r="K107" s="88"/>
      <c r="M107" s="6"/>
    </row>
    <row r="108" spans="1:14" ht="25.9" customHeight="1" x14ac:dyDescent="0.2">
      <c r="A108" s="28">
        <v>3</v>
      </c>
      <c r="B108" s="26" t="s">
        <v>123</v>
      </c>
      <c r="C108" s="29"/>
      <c r="D108" s="56"/>
      <c r="E108" s="82"/>
      <c r="F108" s="83"/>
      <c r="G108" s="83"/>
      <c r="H108" s="66"/>
      <c r="I108" s="66"/>
      <c r="J108" s="84"/>
      <c r="K108" s="84"/>
    </row>
    <row r="109" spans="1:14" s="36" customFormat="1" ht="31.9" customHeight="1" x14ac:dyDescent="0.2">
      <c r="A109" s="35"/>
      <c r="B109" s="29" t="s">
        <v>124</v>
      </c>
      <c r="C109" s="29" t="s">
        <v>95</v>
      </c>
      <c r="D109" s="56" t="s">
        <v>114</v>
      </c>
      <c r="E109" s="56"/>
      <c r="F109" s="73">
        <f>((D74+D75)-F91)/(F93+H94+H93)</f>
        <v>52905.168582375467</v>
      </c>
      <c r="G109" s="73"/>
      <c r="H109" s="81">
        <v>41737.57</v>
      </c>
      <c r="I109" s="81"/>
      <c r="J109" s="73">
        <f>(F109+H109)/2</f>
        <v>47321.36929118773</v>
      </c>
      <c r="K109" s="73"/>
      <c r="L109" s="6"/>
      <c r="M109" s="6"/>
      <c r="N109" s="6"/>
    </row>
    <row r="110" spans="1:14" s="36" customFormat="1" ht="43.5" customHeight="1" x14ac:dyDescent="0.2">
      <c r="A110" s="28"/>
      <c r="B110" s="29" t="s">
        <v>125</v>
      </c>
      <c r="C110" s="29" t="s">
        <v>95</v>
      </c>
      <c r="D110" s="56" t="s">
        <v>114</v>
      </c>
      <c r="E110" s="56"/>
      <c r="F110" s="73">
        <f>F91/F107</f>
        <v>4582.3208000000004</v>
      </c>
      <c r="G110" s="73"/>
      <c r="H110" s="81"/>
      <c r="I110" s="81"/>
      <c r="J110" s="73">
        <f>F110+H110</f>
        <v>4582.3208000000004</v>
      </c>
      <c r="K110" s="73"/>
    </row>
    <row r="111" spans="1:14" s="36" customFormat="1" ht="33.950000000000003" customHeight="1" x14ac:dyDescent="0.2">
      <c r="A111" s="28"/>
      <c r="B111" s="29" t="s">
        <v>126</v>
      </c>
      <c r="C111" s="29" t="s">
        <v>95</v>
      </c>
      <c r="D111" s="56" t="s">
        <v>114</v>
      </c>
      <c r="E111" s="56"/>
      <c r="F111" s="76">
        <v>1250</v>
      </c>
      <c r="G111" s="77"/>
      <c r="H111" s="76">
        <v>1250</v>
      </c>
      <c r="I111" s="77"/>
      <c r="J111" s="76">
        <v>1250</v>
      </c>
      <c r="K111" s="77"/>
    </row>
    <row r="112" spans="1:14" s="36" customFormat="1" ht="104.65" customHeight="1" x14ac:dyDescent="0.2">
      <c r="A112" s="28"/>
      <c r="B112" s="29" t="s">
        <v>127</v>
      </c>
      <c r="C112" s="29" t="s">
        <v>95</v>
      </c>
      <c r="D112" s="56" t="s">
        <v>114</v>
      </c>
      <c r="E112" s="56"/>
      <c r="F112" s="76">
        <v>4794</v>
      </c>
      <c r="G112" s="77"/>
      <c r="H112" s="78">
        <v>4794</v>
      </c>
      <c r="I112" s="79"/>
      <c r="J112" s="78">
        <v>4794</v>
      </c>
      <c r="K112" s="79"/>
    </row>
    <row r="113" spans="1:11" s="36" customFormat="1" ht="141.94999999999999" customHeight="1" x14ac:dyDescent="0.2">
      <c r="A113" s="28"/>
      <c r="B113" s="29" t="s">
        <v>128</v>
      </c>
      <c r="C113" s="29" t="s">
        <v>95</v>
      </c>
      <c r="D113" s="56" t="s">
        <v>114</v>
      </c>
      <c r="E113" s="56"/>
      <c r="F113" s="80">
        <v>4542</v>
      </c>
      <c r="G113" s="80"/>
      <c r="H113" s="80">
        <v>4542</v>
      </c>
      <c r="I113" s="80"/>
      <c r="J113" s="80">
        <v>4542</v>
      </c>
      <c r="K113" s="80"/>
    </row>
    <row r="114" spans="1:11" s="36" customFormat="1" ht="42.2" customHeight="1" x14ac:dyDescent="0.2">
      <c r="A114" s="28"/>
      <c r="B114" s="29" t="s">
        <v>129</v>
      </c>
      <c r="C114" s="29" t="s">
        <v>101</v>
      </c>
      <c r="D114" s="56" t="s">
        <v>114</v>
      </c>
      <c r="E114" s="56"/>
      <c r="F114" s="72">
        <f>ROUND(F93/F85,0)</f>
        <v>18</v>
      </c>
      <c r="G114" s="72"/>
      <c r="H114" s="72">
        <f>ROUND(H94/H85,0)</f>
        <v>28</v>
      </c>
      <c r="I114" s="72"/>
      <c r="J114" s="74">
        <f>ROUND((J93+J94)/J85,0)</f>
        <v>20</v>
      </c>
      <c r="K114" s="74"/>
    </row>
    <row r="115" spans="1:11" s="36" customFormat="1" ht="55.7" customHeight="1" x14ac:dyDescent="0.2">
      <c r="A115" s="37"/>
      <c r="B115" s="34" t="s">
        <v>130</v>
      </c>
      <c r="C115" s="34" t="s">
        <v>95</v>
      </c>
      <c r="D115" s="75" t="s">
        <v>114</v>
      </c>
      <c r="E115" s="75"/>
      <c r="F115" s="68"/>
      <c r="G115" s="69"/>
      <c r="H115" s="70">
        <f>F67/H103</f>
        <v>559707</v>
      </c>
      <c r="I115" s="71"/>
      <c r="J115" s="70">
        <f t="shared" ref="J115" si="8">F115+H115</f>
        <v>559707</v>
      </c>
      <c r="K115" s="71"/>
    </row>
    <row r="116" spans="1:11" s="36" customFormat="1" ht="60.4" customHeight="1" x14ac:dyDescent="0.2">
      <c r="A116" s="28"/>
      <c r="B116" s="34" t="s">
        <v>131</v>
      </c>
      <c r="C116" s="34" t="s">
        <v>95</v>
      </c>
      <c r="D116" s="56" t="s">
        <v>114</v>
      </c>
      <c r="E116" s="56"/>
      <c r="F116" s="68">
        <v>26316</v>
      </c>
      <c r="G116" s="69"/>
      <c r="H116" s="70">
        <v>320808</v>
      </c>
      <c r="I116" s="71"/>
      <c r="J116" s="70">
        <f>F116+H116</f>
        <v>347124</v>
      </c>
      <c r="K116" s="71"/>
    </row>
    <row r="117" spans="1:11" s="36" customFormat="1" ht="57.75" customHeight="1" x14ac:dyDescent="0.2">
      <c r="A117" s="28"/>
      <c r="B117" s="34" t="s">
        <v>132</v>
      </c>
      <c r="C117" s="29" t="s">
        <v>95</v>
      </c>
      <c r="D117" s="56" t="s">
        <v>114</v>
      </c>
      <c r="E117" s="56"/>
      <c r="F117" s="64">
        <v>224028.11</v>
      </c>
      <c r="G117" s="65"/>
      <c r="H117" s="72"/>
      <c r="I117" s="72"/>
      <c r="J117" s="73">
        <f>F117+H117</f>
        <v>224028.11</v>
      </c>
      <c r="K117" s="73"/>
    </row>
    <row r="118" spans="1:11" s="36" customFormat="1" ht="33.950000000000003" customHeight="1" x14ac:dyDescent="0.2">
      <c r="A118" s="28"/>
      <c r="B118" s="34" t="s">
        <v>133</v>
      </c>
      <c r="C118" s="29" t="s">
        <v>95</v>
      </c>
      <c r="D118" s="56" t="s">
        <v>114</v>
      </c>
      <c r="E118" s="56"/>
      <c r="F118" s="64">
        <f>D76/F101</f>
        <v>50000</v>
      </c>
      <c r="G118" s="65"/>
      <c r="H118" s="64"/>
      <c r="I118" s="65"/>
      <c r="J118" s="64">
        <f>F118+H118</f>
        <v>50000</v>
      </c>
      <c r="K118" s="65"/>
    </row>
    <row r="119" spans="1:11" s="36" customFormat="1" ht="21.2" customHeight="1" x14ac:dyDescent="0.2">
      <c r="A119" s="28">
        <v>4</v>
      </c>
      <c r="B119" s="26" t="s">
        <v>134</v>
      </c>
      <c r="C119" s="29"/>
      <c r="D119" s="56"/>
      <c r="E119" s="56"/>
      <c r="F119" s="66"/>
      <c r="G119" s="66"/>
      <c r="H119" s="67"/>
      <c r="I119" s="67"/>
      <c r="J119" s="66"/>
      <c r="K119" s="66"/>
    </row>
    <row r="120" spans="1:11" ht="39.4" customHeight="1" x14ac:dyDescent="0.2">
      <c r="A120" s="28"/>
      <c r="B120" s="29" t="s">
        <v>135</v>
      </c>
      <c r="C120" s="29" t="s">
        <v>136</v>
      </c>
      <c r="D120" s="56" t="s">
        <v>137</v>
      </c>
      <c r="E120" s="56"/>
      <c r="F120" s="60">
        <v>100</v>
      </c>
      <c r="G120" s="60"/>
      <c r="H120" s="62">
        <v>100</v>
      </c>
      <c r="I120" s="62"/>
      <c r="J120" s="60">
        <v>100</v>
      </c>
      <c r="K120" s="60"/>
    </row>
    <row r="121" spans="1:11" ht="24.4" customHeight="1" x14ac:dyDescent="0.2">
      <c r="A121" s="38"/>
      <c r="B121" s="39" t="s">
        <v>138</v>
      </c>
      <c r="C121" s="39" t="s">
        <v>136</v>
      </c>
      <c r="D121" s="63" t="s">
        <v>137</v>
      </c>
      <c r="E121" s="63"/>
      <c r="F121" s="60">
        <f>ROUND(F98*100/F93,1)</f>
        <v>86.1</v>
      </c>
      <c r="G121" s="60"/>
      <c r="H121" s="60">
        <f>ROUND(H98*100/H94,1)</f>
        <v>88.5</v>
      </c>
      <c r="I121" s="60"/>
      <c r="J121" s="60">
        <f>ROUND(J98*100/(J93+J94-H93),1)</f>
        <v>86.3</v>
      </c>
      <c r="K121" s="60"/>
    </row>
    <row r="122" spans="1:11" ht="21.75" customHeight="1" x14ac:dyDescent="0.2">
      <c r="A122" s="28"/>
      <c r="B122" s="29" t="s">
        <v>139</v>
      </c>
      <c r="C122" s="29" t="s">
        <v>136</v>
      </c>
      <c r="D122" s="56" t="s">
        <v>114</v>
      </c>
      <c r="E122" s="56"/>
      <c r="F122" s="62">
        <f>ROUND(F97/F96*100,1)</f>
        <v>85.3</v>
      </c>
      <c r="G122" s="62"/>
      <c r="H122" s="62">
        <f>ROUND(H97/H96*100,1)</f>
        <v>90.4</v>
      </c>
      <c r="I122" s="62"/>
      <c r="J122" s="62">
        <f>ROUND(J97/J96*100,1)</f>
        <v>86.2</v>
      </c>
      <c r="K122" s="62"/>
    </row>
    <row r="123" spans="1:11" ht="38.1" customHeight="1" x14ac:dyDescent="0.2">
      <c r="A123" s="29"/>
      <c r="B123" s="29" t="s">
        <v>140</v>
      </c>
      <c r="C123" s="29" t="s">
        <v>136</v>
      </c>
      <c r="D123" s="56" t="s">
        <v>114</v>
      </c>
      <c r="E123" s="56"/>
      <c r="F123" s="60"/>
      <c r="G123" s="60"/>
      <c r="H123" s="57">
        <v>115.3</v>
      </c>
      <c r="I123" s="58"/>
      <c r="J123" s="60">
        <f>H123</f>
        <v>115.3</v>
      </c>
      <c r="K123" s="60"/>
    </row>
    <row r="124" spans="1:11" ht="46.9" customHeight="1" x14ac:dyDescent="0.2">
      <c r="A124" s="29"/>
      <c r="B124" s="29" t="s">
        <v>141</v>
      </c>
      <c r="C124" s="29" t="s">
        <v>136</v>
      </c>
      <c r="D124" s="56" t="s">
        <v>114</v>
      </c>
      <c r="E124" s="56"/>
      <c r="F124" s="57">
        <v>98.7</v>
      </c>
      <c r="G124" s="58"/>
      <c r="H124" s="59"/>
      <c r="I124" s="59"/>
      <c r="J124" s="60">
        <f>F124</f>
        <v>98.7</v>
      </c>
      <c r="K124" s="60"/>
    </row>
    <row r="125" spans="1:11" ht="19.5" customHeight="1" x14ac:dyDescent="0.2">
      <c r="A125" s="27"/>
      <c r="B125" s="29" t="s">
        <v>142</v>
      </c>
      <c r="C125" s="29" t="s">
        <v>136</v>
      </c>
      <c r="D125" s="56" t="s">
        <v>114</v>
      </c>
      <c r="E125" s="56"/>
      <c r="F125" s="61"/>
      <c r="G125" s="61"/>
      <c r="H125" s="62">
        <v>80</v>
      </c>
      <c r="I125" s="62"/>
      <c r="J125" s="62">
        <f>H125</f>
        <v>80</v>
      </c>
      <c r="K125" s="62"/>
    </row>
    <row r="126" spans="1:11" ht="15.75" x14ac:dyDescent="0.2">
      <c r="A126" s="9"/>
      <c r="B126" s="3"/>
      <c r="C126" s="3"/>
      <c r="D126" s="3"/>
      <c r="E126" s="3"/>
      <c r="F126" s="5"/>
      <c r="G126" s="5"/>
      <c r="H126" s="40"/>
      <c r="I126" s="40"/>
      <c r="J126" s="40"/>
      <c r="K126" s="40"/>
    </row>
    <row r="127" spans="1:11" ht="27.75" customHeight="1" x14ac:dyDescent="0.25">
      <c r="A127" s="53" t="s">
        <v>143</v>
      </c>
      <c r="B127" s="53"/>
      <c r="C127" s="41"/>
      <c r="D127" s="41"/>
      <c r="E127" s="42"/>
      <c r="F127" s="41"/>
      <c r="G127" s="41"/>
      <c r="H127" s="54" t="s">
        <v>144</v>
      </c>
      <c r="I127" s="54"/>
      <c r="J127" s="54"/>
      <c r="K127" s="54"/>
    </row>
    <row r="128" spans="1:11" ht="58.7" customHeight="1" x14ac:dyDescent="0.25">
      <c r="A128" s="53" t="s">
        <v>145</v>
      </c>
      <c r="B128" s="53"/>
      <c r="C128" s="41"/>
      <c r="D128" s="41"/>
      <c r="E128" s="43" t="s">
        <v>146</v>
      </c>
      <c r="F128" s="44"/>
      <c r="G128" s="44"/>
      <c r="H128" s="49" t="s">
        <v>147</v>
      </c>
      <c r="I128" s="50"/>
      <c r="J128" s="50"/>
      <c r="K128" s="50"/>
    </row>
    <row r="129" spans="1:11" ht="19.5" customHeight="1" x14ac:dyDescent="0.25">
      <c r="A129" s="53" t="s">
        <v>148</v>
      </c>
      <c r="B129" s="53"/>
      <c r="C129" s="41"/>
      <c r="D129" s="41"/>
      <c r="E129" s="41"/>
      <c r="F129" s="41"/>
      <c r="G129" s="41"/>
      <c r="H129" s="55"/>
      <c r="I129" s="55"/>
      <c r="J129" s="55"/>
      <c r="K129" s="55"/>
    </row>
    <row r="130" spans="1:11" ht="29.25" customHeight="1" x14ac:dyDescent="0.25">
      <c r="A130" s="45"/>
      <c r="B130" s="41"/>
      <c r="C130" s="41"/>
      <c r="D130" s="41"/>
      <c r="E130" s="42"/>
      <c r="F130" s="41"/>
      <c r="G130" s="41"/>
      <c r="H130" s="48" t="s">
        <v>149</v>
      </c>
      <c r="I130" s="48"/>
      <c r="J130" s="48"/>
      <c r="K130" s="48"/>
    </row>
    <row r="131" spans="1:11" ht="29.25" customHeight="1" x14ac:dyDescent="0.2">
      <c r="A131" s="45" t="s">
        <v>150</v>
      </c>
      <c r="B131" s="41"/>
      <c r="C131" s="45"/>
      <c r="D131" s="41"/>
      <c r="E131" s="43" t="s">
        <v>146</v>
      </c>
      <c r="F131" s="43"/>
      <c r="G131" s="44"/>
      <c r="H131" s="49" t="s">
        <v>147</v>
      </c>
      <c r="I131" s="50"/>
      <c r="J131" s="50"/>
      <c r="K131" s="50"/>
    </row>
    <row r="132" spans="1:11" ht="21.2" customHeight="1" x14ac:dyDescent="0.2">
      <c r="A132" s="46"/>
      <c r="B132" s="51" t="s">
        <v>151</v>
      </c>
      <c r="C132" s="51"/>
      <c r="D132" s="51"/>
      <c r="E132" s="46"/>
      <c r="F132" s="46"/>
      <c r="G132" s="46"/>
      <c r="H132" s="46"/>
      <c r="I132" s="46"/>
      <c r="J132" s="46"/>
      <c r="K132" s="46"/>
    </row>
    <row r="133" spans="1:11" ht="16.5" customHeight="1" x14ac:dyDescent="0.2">
      <c r="A133" s="46"/>
      <c r="B133" s="46"/>
      <c r="C133" s="47"/>
      <c r="D133" s="47"/>
      <c r="E133" s="46"/>
      <c r="F133" s="46"/>
      <c r="G133" s="46"/>
      <c r="H133" s="46"/>
      <c r="I133" s="46"/>
      <c r="J133" s="46"/>
      <c r="K133" s="46"/>
    </row>
    <row r="134" spans="1:11" x14ac:dyDescent="0.2">
      <c r="A134" s="52"/>
      <c r="B134" s="52"/>
    </row>
  </sheetData>
  <mergeCells count="313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L8"/>
    <mergeCell ref="A9:K9"/>
    <mergeCell ref="A22:K22"/>
    <mergeCell ref="A23:K23"/>
    <mergeCell ref="A24:K24"/>
    <mergeCell ref="A25:K25"/>
    <mergeCell ref="A26:K26"/>
    <mergeCell ref="A27:K27"/>
    <mergeCell ref="A16:K16"/>
    <mergeCell ref="A17:K17"/>
    <mergeCell ref="A18:K18"/>
    <mergeCell ref="A19:K19"/>
    <mergeCell ref="A20:K20"/>
    <mergeCell ref="A21:K21"/>
    <mergeCell ref="A34:K34"/>
    <mergeCell ref="A35:K35"/>
    <mergeCell ref="A36:K36"/>
    <mergeCell ref="A37:K37"/>
    <mergeCell ref="A38:K38"/>
    <mergeCell ref="A39:K39"/>
    <mergeCell ref="A28:K28"/>
    <mergeCell ref="A29:K29"/>
    <mergeCell ref="A30:K30"/>
    <mergeCell ref="A31:K31"/>
    <mergeCell ref="A32:K32"/>
    <mergeCell ref="A33:K33"/>
    <mergeCell ref="B47:H47"/>
    <mergeCell ref="B48:H48"/>
    <mergeCell ref="B49:H49"/>
    <mergeCell ref="B50:H50"/>
    <mergeCell ref="A52:K52"/>
    <mergeCell ref="A54:K54"/>
    <mergeCell ref="A40:K40"/>
    <mergeCell ref="A41:K41"/>
    <mergeCell ref="A42:K42"/>
    <mergeCell ref="A43:K43"/>
    <mergeCell ref="A44:K44"/>
    <mergeCell ref="B46:H46"/>
    <mergeCell ref="B62:C62"/>
    <mergeCell ref="D62:E62"/>
    <mergeCell ref="F62:G62"/>
    <mergeCell ref="H62:I62"/>
    <mergeCell ref="B63:C63"/>
    <mergeCell ref="D63:E63"/>
    <mergeCell ref="F63:G63"/>
    <mergeCell ref="H63:I63"/>
    <mergeCell ref="B56:H56"/>
    <mergeCell ref="B57:H57"/>
    <mergeCell ref="B58:H58"/>
    <mergeCell ref="A59:H59"/>
    <mergeCell ref="A60:I60"/>
    <mergeCell ref="B61:C61"/>
    <mergeCell ref="D61:E61"/>
    <mergeCell ref="F61:G61"/>
    <mergeCell ref="H61:I61"/>
    <mergeCell ref="B66:C66"/>
    <mergeCell ref="D66:E66"/>
    <mergeCell ref="F66:G66"/>
    <mergeCell ref="H66:I66"/>
    <mergeCell ref="B67:C67"/>
    <mergeCell ref="D67:E67"/>
    <mergeCell ref="F67:G67"/>
    <mergeCell ref="H67:I67"/>
    <mergeCell ref="B64:C64"/>
    <mergeCell ref="D64:E64"/>
    <mergeCell ref="F64:G64"/>
    <mergeCell ref="H64:I64"/>
    <mergeCell ref="B65:C65"/>
    <mergeCell ref="D65:E65"/>
    <mergeCell ref="F65:G65"/>
    <mergeCell ref="H65:I65"/>
    <mergeCell ref="A72:C72"/>
    <mergeCell ref="D72:E72"/>
    <mergeCell ref="F72:G72"/>
    <mergeCell ref="H72:I72"/>
    <mergeCell ref="A73:C73"/>
    <mergeCell ref="D73:E73"/>
    <mergeCell ref="F73:G73"/>
    <mergeCell ref="H73:I73"/>
    <mergeCell ref="A68:C68"/>
    <mergeCell ref="D68:E68"/>
    <mergeCell ref="F68:G68"/>
    <mergeCell ref="H68:I68"/>
    <mergeCell ref="A70:H70"/>
    <mergeCell ref="A71:I71"/>
    <mergeCell ref="A76:C76"/>
    <mergeCell ref="D76:E76"/>
    <mergeCell ref="F76:G76"/>
    <mergeCell ref="H76:I76"/>
    <mergeCell ref="A77:C77"/>
    <mergeCell ref="D77:E77"/>
    <mergeCell ref="F77:G77"/>
    <mergeCell ref="H77:I77"/>
    <mergeCell ref="A74:C74"/>
    <mergeCell ref="D74:E74"/>
    <mergeCell ref="F74:G74"/>
    <mergeCell ref="H74:I74"/>
    <mergeCell ref="A75:C75"/>
    <mergeCell ref="D75:E75"/>
    <mergeCell ref="F75:G75"/>
    <mergeCell ref="H75:I75"/>
    <mergeCell ref="A79:H79"/>
    <mergeCell ref="D80:E80"/>
    <mergeCell ref="F80:G80"/>
    <mergeCell ref="H80:I80"/>
    <mergeCell ref="J80:K80"/>
    <mergeCell ref="D81:E81"/>
    <mergeCell ref="F81:G81"/>
    <mergeCell ref="H81:I81"/>
    <mergeCell ref="J81:K81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D92:E92"/>
    <mergeCell ref="F92:G92"/>
    <mergeCell ref="H92:I92"/>
    <mergeCell ref="J92:K92"/>
    <mergeCell ref="D93:E93"/>
    <mergeCell ref="F93:G93"/>
    <mergeCell ref="H93:I93"/>
    <mergeCell ref="J93:K93"/>
    <mergeCell ref="D90:E90"/>
    <mergeCell ref="F90:G90"/>
    <mergeCell ref="H90:I90"/>
    <mergeCell ref="J90:K90"/>
    <mergeCell ref="D91:E91"/>
    <mergeCell ref="F91:G91"/>
    <mergeCell ref="H91:I91"/>
    <mergeCell ref="J91:K91"/>
    <mergeCell ref="D96:E96"/>
    <mergeCell ref="F96:G96"/>
    <mergeCell ref="H96:I96"/>
    <mergeCell ref="J96:K96"/>
    <mergeCell ref="D97:E97"/>
    <mergeCell ref="F97:G97"/>
    <mergeCell ref="H97:I97"/>
    <mergeCell ref="J97:K97"/>
    <mergeCell ref="D94:E94"/>
    <mergeCell ref="F94:G94"/>
    <mergeCell ref="H94:I94"/>
    <mergeCell ref="J94:K94"/>
    <mergeCell ref="D95:E95"/>
    <mergeCell ref="F95:G95"/>
    <mergeCell ref="H95:I95"/>
    <mergeCell ref="J95:K95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D98:E98"/>
    <mergeCell ref="F98:G98"/>
    <mergeCell ref="H98:I98"/>
    <mergeCell ref="J98:K98"/>
    <mergeCell ref="D99:E99"/>
    <mergeCell ref="F99:G99"/>
    <mergeCell ref="H99:I99"/>
    <mergeCell ref="J99:K99"/>
    <mergeCell ref="D104:E104"/>
    <mergeCell ref="F104:G104"/>
    <mergeCell ref="H104:I104"/>
    <mergeCell ref="J104:K104"/>
    <mergeCell ref="D105:E105"/>
    <mergeCell ref="F105:G105"/>
    <mergeCell ref="H105:I105"/>
    <mergeCell ref="J105:K105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8:E108"/>
    <mergeCell ref="F108:G108"/>
    <mergeCell ref="H108:I108"/>
    <mergeCell ref="J108:K108"/>
    <mergeCell ref="D109:E109"/>
    <mergeCell ref="F109:G109"/>
    <mergeCell ref="H109:I109"/>
    <mergeCell ref="J109:K109"/>
    <mergeCell ref="D106:E106"/>
    <mergeCell ref="F106:G106"/>
    <mergeCell ref="H106:I106"/>
    <mergeCell ref="J106:K106"/>
    <mergeCell ref="D107:E107"/>
    <mergeCell ref="F107:G107"/>
    <mergeCell ref="H107:I107"/>
    <mergeCell ref="J107:K107"/>
    <mergeCell ref="D112:E112"/>
    <mergeCell ref="F112:G112"/>
    <mergeCell ref="H112:I112"/>
    <mergeCell ref="J112:K112"/>
    <mergeCell ref="D113:E113"/>
    <mergeCell ref="F113:G113"/>
    <mergeCell ref="H113:I113"/>
    <mergeCell ref="J113:K113"/>
    <mergeCell ref="D110:E110"/>
    <mergeCell ref="F110:G110"/>
    <mergeCell ref="H110:I110"/>
    <mergeCell ref="J110:K110"/>
    <mergeCell ref="D111:E111"/>
    <mergeCell ref="F111:G111"/>
    <mergeCell ref="H111:I111"/>
    <mergeCell ref="J111:K111"/>
    <mergeCell ref="D116:E116"/>
    <mergeCell ref="F116:G116"/>
    <mergeCell ref="H116:I116"/>
    <mergeCell ref="J116:K116"/>
    <mergeCell ref="D117:E117"/>
    <mergeCell ref="F117:G117"/>
    <mergeCell ref="H117:I117"/>
    <mergeCell ref="J117:K117"/>
    <mergeCell ref="D114:E114"/>
    <mergeCell ref="F114:G114"/>
    <mergeCell ref="H114:I114"/>
    <mergeCell ref="J114:K114"/>
    <mergeCell ref="D115:E115"/>
    <mergeCell ref="F115:G115"/>
    <mergeCell ref="H115:I115"/>
    <mergeCell ref="J115:K115"/>
    <mergeCell ref="D120:E120"/>
    <mergeCell ref="F120:G120"/>
    <mergeCell ref="H120:I120"/>
    <mergeCell ref="J120:K120"/>
    <mergeCell ref="D121:E121"/>
    <mergeCell ref="F121:G121"/>
    <mergeCell ref="H121:I121"/>
    <mergeCell ref="J121:K121"/>
    <mergeCell ref="D118:E118"/>
    <mergeCell ref="F118:G118"/>
    <mergeCell ref="H118:I118"/>
    <mergeCell ref="J118:K118"/>
    <mergeCell ref="D119:E119"/>
    <mergeCell ref="F119:G119"/>
    <mergeCell ref="H119:I119"/>
    <mergeCell ref="J119:K119"/>
    <mergeCell ref="D124:E124"/>
    <mergeCell ref="F124:G124"/>
    <mergeCell ref="H124:I124"/>
    <mergeCell ref="J124:K124"/>
    <mergeCell ref="D125:E125"/>
    <mergeCell ref="F125:G125"/>
    <mergeCell ref="H125:I125"/>
    <mergeCell ref="J125:K125"/>
    <mergeCell ref="D122:E122"/>
    <mergeCell ref="F122:G122"/>
    <mergeCell ref="H122:I122"/>
    <mergeCell ref="J122:K122"/>
    <mergeCell ref="D123:E123"/>
    <mergeCell ref="F123:G123"/>
    <mergeCell ref="H123:I123"/>
    <mergeCell ref="J123:K123"/>
    <mergeCell ref="H130:K130"/>
    <mergeCell ref="H131:K131"/>
    <mergeCell ref="B132:D132"/>
    <mergeCell ref="A134:B134"/>
    <mergeCell ref="A127:B127"/>
    <mergeCell ref="H127:K127"/>
    <mergeCell ref="A128:B128"/>
    <mergeCell ref="H128:K128"/>
    <mergeCell ref="A129:B129"/>
    <mergeCell ref="H129:K129"/>
  </mergeCells>
  <pageMargins left="0.62992125984251968" right="0.23622047244094491" top="0.35433070866141736" bottom="0.15748031496062992" header="0.31496062992125984" footer="0.31496062992125984"/>
  <pageSetup paperSize="9" scale="68" fitToHeight="6" orientation="landscape" r:id="rId1"/>
  <rowBreaks count="1" manualBreakCount="1">
    <brk id="9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0611091</vt:lpstr>
      <vt:lpstr>'0611091'!Область_друку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2024-12-30T12:15:25Z</dcterms:created>
  <dcterms:modified xsi:type="dcterms:W3CDTF">2024-12-30T13:48:50Z</dcterms:modified>
</cp:coreProperties>
</file>