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2255" activeTab="0"/>
  </bookViews>
  <sheets>
    <sheet name="Аркуш1" sheetId="1" r:id="rId1"/>
  </sheets>
  <definedNames>
    <definedName name="_xlnm.Print_Area" localSheetId="0">'Аркуш1'!$A$1:$J$120</definedName>
  </definedNames>
  <calcPr fullCalcOnLoad="1"/>
</workbook>
</file>

<file path=xl/sharedStrings.xml><?xml version="1.0" encoding="utf-8"?>
<sst xmlns="http://schemas.openxmlformats.org/spreadsheetml/2006/main" count="222" uniqueCount="211">
  <si>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</si>
  <si>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</si>
  <si>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</si>
  <si>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</si>
  <si>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</si>
  <si>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</si>
  <si>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</si>
  <si>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</si>
  <si>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</si>
  <si>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</si>
  <si>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</si>
  <si>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</si>
  <si>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</si>
  <si>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</si>
  <si>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</si>
  <si>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</si>
  <si>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</si>
  <si>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</si>
  <si>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</si>
  <si>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</si>
  <si>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</si>
  <si>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</si>
  <si>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</si>
  <si>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</si>
  <si>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</si>
  <si>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</si>
  <si>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</si>
  <si>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</si>
  <si>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</si>
  <si>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</si>
  <si>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</si>
  <si>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</si>
  <si>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</si>
  <si>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</si>
  <si>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</si>
  <si>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</si>
  <si>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</si>
  <si>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</si>
  <si>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</si>
  <si>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</si>
  <si>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</si>
  <si>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</si>
  <si>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</si>
  <si>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</si>
  <si>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</si>
  <si>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</si>
  <si>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</si>
  <si>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</si>
  <si>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</si>
  <si>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</si>
  <si>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</si>
  <si>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</si>
  <si>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</si>
  <si>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</si>
  <si>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</si>
  <si>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</si>
  <si>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</si>
  <si>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</si>
  <si>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</si>
  <si>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</si>
  <si>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</si>
  <si>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</si>
  <si>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</si>
  <si>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</si>
  <si>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</si>
  <si>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</si>
  <si>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</si>
  <si>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</si>
  <si>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</si>
  <si>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</si>
  <si>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</si>
  <si>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</si>
  <si>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</si>
  <si>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</si>
  <si>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</si>
  <si>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</si>
  <si>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</si>
  <si>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</si>
  <si>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</si>
  <si>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</si>
  <si>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</si>
  <si>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</si>
  <si>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</si>
  <si>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</si>
  <si>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</si>
  <si>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</si>
  <si>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</si>
  <si>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</si>
  <si>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</si>
  <si>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</si>
  <si>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</si>
  <si>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</si>
  <si>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</si>
  <si>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</si>
  <si>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</si>
  <si>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</si>
  <si>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</si>
  <si>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</si>
  <si>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</si>
  <si>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</si>
  <si>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</si>
  <si>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</si>
  <si>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</si>
  <si>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</si>
  <si>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</si>
  <si>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</si>
  <si>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</si>
  <si>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</si>
  <si>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</si>
  <si>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</si>
  <si>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</si>
  <si>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</si>
  <si>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</si>
  <si>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</si>
  <si>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</si>
  <si>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</si>
  <si>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</si>
  <si>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</si>
  <si>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</si>
  <si>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</si>
  <si>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</si>
  <si>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</si>
  <si>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</si>
  <si>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</si>
  <si>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</si>
  <si>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</si>
  <si>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</si>
  <si>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</si>
  <si>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</si>
  <si>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</si>
  <si>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</si>
  <si>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</si>
  <si>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</si>
  <si>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</si>
  <si>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</si>
  <si>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</si>
  <si>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</si>
  <si>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</si>
  <si>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</si>
  <si>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</si>
  <si>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</si>
  <si>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</si>
  <si>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</si>
  <si>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</si>
  <si>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</si>
  <si>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</si>
  <si>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</si>
  <si>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</si>
  <si>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</si>
  <si>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</si>
  <si>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</si>
  <si>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</si>
  <si>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</si>
  <si>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</si>
  <si>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</si>
  <si>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</si>
  <si>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</si>
  <si>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</si>
  <si>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</si>
  <si>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</si>
  <si>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</si>
  <si>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</si>
  <si>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</si>
  <si>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</si>
  <si>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</si>
  <si>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</si>
  <si>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</si>
  <si>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</si>
  <si>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</si>
  <si>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</si>
  <si>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</si>
  <si>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</si>
  <si>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</si>
  <si>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</si>
  <si>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</si>
  <si>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</si>
  <si>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</si>
  <si>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</si>
  <si>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</si>
  <si>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</si>
  <si>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</si>
  <si>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</si>
  <si>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</si>
  <si>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</si>
  <si>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</si>
  <si>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</si>
  <si>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</si>
  <si>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від "    "                  2020 р. №</t>
  </si>
  <si>
    <t>Утилізація відходів</t>
  </si>
  <si>
    <t xml:space="preserve">С. ЯМЧУК </t>
  </si>
  <si>
    <t>Начальник фінансового управління</t>
  </si>
  <si>
    <t>за І квартал 2020 року</t>
  </si>
  <si>
    <t>Затвердженно на 2020 рік з урахуванням змін</t>
  </si>
  <si>
    <t>Затверджено на І квартал 2020 року з урахуванням змін</t>
  </si>
  <si>
    <t>Виконано за І квартал 2020 року</t>
  </si>
  <si>
    <t>Виконано за І квартал 2020 року разом по загальному та спеціальному фондах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</si>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</sst>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  <numFmt numFmtId="184" formatCode="0.0%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0" fontId="54" fillId="36" borderId="0" xfId="0" applyNumberFormat="1" applyFont="1" applyFill="1" applyBorder="1" applyAlignment="1">
      <alignment horizontal="center" vertical="center" wrapText="1"/>
    </xf>
    <xf numFmtId="180" fontId="4" fillId="37" borderId="0" xfId="42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4" fillId="0" borderId="0" xfId="42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84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" fontId="3" fillId="0" borderId="11" xfId="42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 quotePrefix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42" applyNumberFormat="1" applyFont="1" applyFill="1" applyBorder="1" applyAlignment="1">
      <alignment horizontal="center" vertical="center" wrapText="1"/>
      <protection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84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184" fontId="3" fillId="0" borderId="11" xfId="42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wrapText="1"/>
      <protection locked="0"/>
    </xf>
    <xf numFmtId="4" fontId="53" fillId="0" borderId="11" xfId="0" applyNumberFormat="1" applyFont="1" applyFill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4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2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2" applyFont="1" applyAlignment="1">
      <alignment/>
      <protection/>
    </xf>
    <xf numFmtId="0" fontId="5" fillId="0" borderId="0" xfId="42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2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Border="1" applyAlignment="1">
      <alignment horizontal="center" vertical="center"/>
      <protection/>
    </xf>
    <xf numFmtId="184" fontId="5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3" fillId="0" borderId="11" xfId="42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tabSelected="1" view="pageBreakPreview" zoomScale="70" zoomScaleNormal="115" zoomScaleSheetLayoutView="70" workbookViewId="0" topLeftCell="A1">
      <selection activeCell="E18" sqref="E18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9.57421875" style="5" hidden="1" customWidth="1"/>
    <col min="12" max="12" width="22.421875" style="0" hidden="1" customWidth="1"/>
    <col min="13" max="13" width="13.7109375" style="0" hidden="1" customWidth="1"/>
    <col min="14" max="14" width="7.0039062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98" t="s">
        <v>140</v>
      </c>
      <c r="J1" s="99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98" t="s">
        <v>187</v>
      </c>
      <c r="J2" s="99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00" t="s">
        <v>149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0.25">
      <c r="A5" s="100" t="s">
        <v>191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83" t="s">
        <v>137</v>
      </c>
      <c r="B7" s="83" t="s">
        <v>210</v>
      </c>
      <c r="C7" s="87" t="s">
        <v>0</v>
      </c>
      <c r="D7" s="88"/>
      <c r="E7" s="88"/>
      <c r="F7" s="88"/>
      <c r="G7" s="102" t="s">
        <v>138</v>
      </c>
      <c r="H7" s="103"/>
      <c r="I7" s="103"/>
      <c r="J7" s="83" t="s">
        <v>195</v>
      </c>
    </row>
    <row r="8" spans="1:11" s="1" customFormat="1" ht="86.25" customHeight="1" thickBot="1" thickTop="1">
      <c r="A8" s="84"/>
      <c r="B8" s="89"/>
      <c r="C8" s="54" t="s">
        <v>192</v>
      </c>
      <c r="D8" s="54" t="s">
        <v>193</v>
      </c>
      <c r="E8" s="54" t="s">
        <v>194</v>
      </c>
      <c r="F8" s="54" t="s">
        <v>136</v>
      </c>
      <c r="G8" s="54" t="s">
        <v>192</v>
      </c>
      <c r="H8" s="54" t="s">
        <v>194</v>
      </c>
      <c r="I8" s="54" t="s">
        <v>136</v>
      </c>
      <c r="J8" s="83"/>
      <c r="K8" s="20"/>
    </row>
    <row r="9" spans="1:11" ht="21.75" thickBot="1" thickTop="1">
      <c r="A9" s="55" t="s">
        <v>1</v>
      </c>
      <c r="B9" s="56" t="s">
        <v>2</v>
      </c>
      <c r="C9" s="57">
        <f>C10+C11+C12</f>
        <v>176146669</v>
      </c>
      <c r="D9" s="57">
        <f>D10+D11+D12</f>
        <v>43197257</v>
      </c>
      <c r="E9" s="57">
        <f>E10+E11+E12</f>
        <v>39761178.84</v>
      </c>
      <c r="F9" s="58">
        <f aca="true" t="shared" si="0" ref="F9:F25">E9/D9</f>
        <v>0.9204561030345053</v>
      </c>
      <c r="G9" s="57">
        <f>G10+G11+G12</f>
        <v>1722099.76</v>
      </c>
      <c r="H9" s="57">
        <f>H10+H11+H12</f>
        <v>418359.1</v>
      </c>
      <c r="I9" s="58">
        <f>H9/G9</f>
        <v>0.24293546153214723</v>
      </c>
      <c r="J9" s="57">
        <f>J10+J11+J12</f>
        <v>40179537.94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89353900</v>
      </c>
      <c r="D10" s="61">
        <v>21671900</v>
      </c>
      <c r="E10" s="61">
        <v>20349868.9</v>
      </c>
      <c r="F10" s="62">
        <f>E10/D10</f>
        <v>0.9389979143499185</v>
      </c>
      <c r="G10" s="63">
        <v>773099.76</v>
      </c>
      <c r="H10" s="63">
        <v>0</v>
      </c>
      <c r="I10" s="62">
        <f>H10/G10</f>
        <v>0</v>
      </c>
      <c r="J10" s="64">
        <f aca="true" t="shared" si="1" ref="J10:J58">H10+E10</f>
        <v>20349868.9</v>
      </c>
    </row>
    <row r="11" spans="1:10" ht="62.25" thickBot="1" thickTop="1">
      <c r="A11" s="65" t="s">
        <v>5</v>
      </c>
      <c r="B11" s="60" t="s">
        <v>154</v>
      </c>
      <c r="C11" s="66">
        <v>83972219</v>
      </c>
      <c r="D11" s="66">
        <v>20694253</v>
      </c>
      <c r="E11" s="66">
        <v>18768767.99</v>
      </c>
      <c r="F11" s="62">
        <f t="shared" si="0"/>
        <v>0.9069555682923176</v>
      </c>
      <c r="G11" s="64">
        <v>949000</v>
      </c>
      <c r="H11" s="64">
        <v>418359.1</v>
      </c>
      <c r="I11" s="62">
        <f>H11/G11</f>
        <v>0.4408420442571127</v>
      </c>
      <c r="J11" s="64">
        <f t="shared" si="1"/>
        <v>19187127.09</v>
      </c>
    </row>
    <row r="12" spans="1:10" ht="42" thickBot="1" thickTop="1">
      <c r="A12" s="65" t="s">
        <v>6</v>
      </c>
      <c r="B12" s="60" t="s">
        <v>7</v>
      </c>
      <c r="C12" s="66">
        <v>2820550</v>
      </c>
      <c r="D12" s="66">
        <v>831104</v>
      </c>
      <c r="E12" s="66">
        <v>642541.95</v>
      </c>
      <c r="F12" s="62">
        <f t="shared" si="0"/>
        <v>0.7731185868435237</v>
      </c>
      <c r="G12" s="64"/>
      <c r="H12" s="64"/>
      <c r="I12" s="62"/>
      <c r="J12" s="64">
        <f t="shared" si="1"/>
        <v>642541.95</v>
      </c>
    </row>
    <row r="13" spans="1:11" ht="21.75" thickBot="1" thickTop="1">
      <c r="A13" s="55" t="s">
        <v>8</v>
      </c>
      <c r="B13" s="56" t="s">
        <v>9</v>
      </c>
      <c r="C13" s="57">
        <f>SUM(C14:C23)</f>
        <v>1279955470</v>
      </c>
      <c r="D13" s="57">
        <f>SUM(D14:D23)</f>
        <v>322722507</v>
      </c>
      <c r="E13" s="57">
        <f>SUM(E14:E23)</f>
        <v>284926316.38</v>
      </c>
      <c r="F13" s="58">
        <f t="shared" si="0"/>
        <v>0.8828833136822403</v>
      </c>
      <c r="G13" s="57">
        <f>SUM(G14:G23)</f>
        <v>167905237.66</v>
      </c>
      <c r="H13" s="57">
        <f>SUM(H14:H23)</f>
        <v>37071857.019999996</v>
      </c>
      <c r="I13" s="58">
        <f aca="true" t="shared" si="2" ref="I13:I21">H13/G13</f>
        <v>0.22079035494454746</v>
      </c>
      <c r="J13" s="57">
        <f>J14+J15+J16+J17+J18+J19+J20+J21+J22+J23</f>
        <v>321998173.4</v>
      </c>
      <c r="K13" s="3" t="b">
        <f>J13=E13+H13</f>
        <v>1</v>
      </c>
    </row>
    <row r="14" spans="1:10" ht="21.75" thickBot="1" thickTop="1">
      <c r="A14" s="65" t="s">
        <v>10</v>
      </c>
      <c r="B14" s="60" t="s">
        <v>196</v>
      </c>
      <c r="C14" s="66">
        <v>350576561</v>
      </c>
      <c r="D14" s="66">
        <v>89999663</v>
      </c>
      <c r="E14" s="66">
        <v>74984075.65</v>
      </c>
      <c r="F14" s="62">
        <f t="shared" si="0"/>
        <v>0.8331595158306315</v>
      </c>
      <c r="G14" s="64">
        <v>58844303.24</v>
      </c>
      <c r="H14" s="64">
        <v>9221910.37</v>
      </c>
      <c r="I14" s="62">
        <f t="shared" si="2"/>
        <v>0.15671713083912112</v>
      </c>
      <c r="J14" s="64">
        <f t="shared" si="1"/>
        <v>84205986.02000001</v>
      </c>
    </row>
    <row r="15" spans="1:10" ht="82.5" thickBot="1" thickTop="1">
      <c r="A15" s="65" t="s">
        <v>11</v>
      </c>
      <c r="B15" s="60" t="s">
        <v>197</v>
      </c>
      <c r="C15" s="66">
        <v>691014708</v>
      </c>
      <c r="D15" s="66">
        <v>169670498</v>
      </c>
      <c r="E15" s="66">
        <v>153537186.75</v>
      </c>
      <c r="F15" s="62">
        <f t="shared" si="0"/>
        <v>0.9049138687033264</v>
      </c>
      <c r="G15" s="64">
        <v>69289448.33</v>
      </c>
      <c r="H15" s="64">
        <v>19315883.11</v>
      </c>
      <c r="I15" s="62">
        <f t="shared" si="2"/>
        <v>0.2787709178749064</v>
      </c>
      <c r="J15" s="64">
        <f t="shared" si="1"/>
        <v>172853069.86</v>
      </c>
    </row>
    <row r="16" spans="1:10" ht="82.5" thickBot="1" thickTop="1">
      <c r="A16" s="65">
        <v>1030</v>
      </c>
      <c r="B16" s="60" t="s">
        <v>198</v>
      </c>
      <c r="C16" s="66">
        <v>19860814</v>
      </c>
      <c r="D16" s="66">
        <v>5109461</v>
      </c>
      <c r="E16" s="66">
        <v>4645543.68</v>
      </c>
      <c r="F16" s="62">
        <f t="shared" si="0"/>
        <v>0.9092042546170721</v>
      </c>
      <c r="G16" s="64">
        <v>83400</v>
      </c>
      <c r="H16" s="64">
        <v>11952.52</v>
      </c>
      <c r="I16" s="62">
        <f t="shared" si="2"/>
        <v>0.14331558752997603</v>
      </c>
      <c r="J16" s="64">
        <f t="shared" si="1"/>
        <v>4657496.199999999</v>
      </c>
    </row>
    <row r="17" spans="1:10" ht="62.25" thickBot="1" thickTop="1">
      <c r="A17" s="65" t="s">
        <v>12</v>
      </c>
      <c r="B17" s="60" t="s">
        <v>199</v>
      </c>
      <c r="C17" s="66">
        <v>32917848</v>
      </c>
      <c r="D17" s="66">
        <v>9127142</v>
      </c>
      <c r="E17" s="66">
        <v>8661448.81</v>
      </c>
      <c r="F17" s="62">
        <f t="shared" si="0"/>
        <v>0.9489771069629463</v>
      </c>
      <c r="G17" s="64">
        <v>9732310</v>
      </c>
      <c r="H17" s="64">
        <v>1233831.55</v>
      </c>
      <c r="I17" s="62">
        <f t="shared" si="2"/>
        <v>0.1267768443463063</v>
      </c>
      <c r="J17" s="64">
        <f t="shared" si="1"/>
        <v>9895280.360000001</v>
      </c>
    </row>
    <row r="18" spans="1:13" ht="42" thickBot="1" thickTop="1">
      <c r="A18" s="65" t="s">
        <v>13</v>
      </c>
      <c r="B18" s="60" t="s">
        <v>200</v>
      </c>
      <c r="C18" s="66">
        <v>54788397</v>
      </c>
      <c r="D18" s="66">
        <v>13379373</v>
      </c>
      <c r="E18" s="66">
        <v>12754848.99</v>
      </c>
      <c r="F18" s="62">
        <f t="shared" si="0"/>
        <v>0.9533218776395576</v>
      </c>
      <c r="G18" s="64">
        <v>7859570</v>
      </c>
      <c r="H18" s="64">
        <v>1822257.97</v>
      </c>
      <c r="I18" s="62">
        <f t="shared" si="2"/>
        <v>0.23185212040862285</v>
      </c>
      <c r="J18" s="64">
        <f t="shared" si="1"/>
        <v>14577106.96</v>
      </c>
      <c r="M18" s="52"/>
    </row>
    <row r="19" spans="1:10" ht="62.25" thickBot="1" thickTop="1">
      <c r="A19" s="65" t="s">
        <v>14</v>
      </c>
      <c r="B19" s="60" t="s">
        <v>201</v>
      </c>
      <c r="C19" s="66">
        <v>99925935</v>
      </c>
      <c r="D19" s="66">
        <v>28197384</v>
      </c>
      <c r="E19" s="66">
        <v>24813841.25</v>
      </c>
      <c r="F19" s="62">
        <f t="shared" si="0"/>
        <v>0.8800050830956517</v>
      </c>
      <c r="G19" s="64">
        <v>21486267.6</v>
      </c>
      <c r="H19" s="64">
        <v>5431795.83</v>
      </c>
      <c r="I19" s="62">
        <f t="shared" si="2"/>
        <v>0.2528031359899846</v>
      </c>
      <c r="J19" s="64">
        <f t="shared" si="1"/>
        <v>30245637.08</v>
      </c>
    </row>
    <row r="20" spans="1:10" ht="42" thickBot="1" thickTop="1">
      <c r="A20" s="65" t="s">
        <v>15</v>
      </c>
      <c r="B20" s="60" t="s">
        <v>202</v>
      </c>
      <c r="C20" s="66">
        <v>5193490</v>
      </c>
      <c r="D20" s="66">
        <v>1252467</v>
      </c>
      <c r="E20" s="66">
        <v>1092390.57</v>
      </c>
      <c r="F20" s="62">
        <f t="shared" si="0"/>
        <v>0.8721910996457393</v>
      </c>
      <c r="G20" s="64">
        <v>63500</v>
      </c>
      <c r="H20" s="64">
        <v>16257.24</v>
      </c>
      <c r="I20" s="62">
        <f t="shared" si="2"/>
        <v>0.2560195275590551</v>
      </c>
      <c r="J20" s="64">
        <f t="shared" si="1"/>
        <v>1108647.81</v>
      </c>
    </row>
    <row r="21" spans="1:11" s="9" customFormat="1" ht="42" thickBot="1" thickTop="1">
      <c r="A21" s="65" t="s">
        <v>16</v>
      </c>
      <c r="B21" s="60" t="s">
        <v>17</v>
      </c>
      <c r="C21" s="66">
        <v>20115430</v>
      </c>
      <c r="D21" s="66">
        <v>5026076</v>
      </c>
      <c r="E21" s="66">
        <v>4096305.96</v>
      </c>
      <c r="F21" s="62">
        <f t="shared" si="0"/>
        <v>0.8150107479473052</v>
      </c>
      <c r="G21" s="64">
        <v>546438.49</v>
      </c>
      <c r="H21" s="64">
        <v>17968.43</v>
      </c>
      <c r="I21" s="62">
        <f t="shared" si="2"/>
        <v>0.032882804430559055</v>
      </c>
      <c r="J21" s="64">
        <f t="shared" si="1"/>
        <v>4114274.39</v>
      </c>
      <c r="K21" s="21"/>
    </row>
    <row r="22" spans="1:11" s="9" customFormat="1" ht="21.75" thickBot="1" thickTop="1">
      <c r="A22" s="65" t="s">
        <v>18</v>
      </c>
      <c r="B22" s="60" t="s">
        <v>19</v>
      </c>
      <c r="C22" s="66">
        <v>156200</v>
      </c>
      <c r="D22" s="66">
        <v>69050</v>
      </c>
      <c r="E22" s="66">
        <v>49621.5</v>
      </c>
      <c r="F22" s="62">
        <f t="shared" si="0"/>
        <v>0.7186314265025344</v>
      </c>
      <c r="G22" s="64"/>
      <c r="H22" s="64"/>
      <c r="I22" s="62"/>
      <c r="J22" s="64">
        <f t="shared" si="1"/>
        <v>49621.5</v>
      </c>
      <c r="K22" s="21"/>
    </row>
    <row r="23" spans="1:11" s="9" customFormat="1" ht="51.75" customHeight="1" thickBot="1" thickTop="1">
      <c r="A23" s="65">
        <v>1170</v>
      </c>
      <c r="B23" s="60" t="s">
        <v>184</v>
      </c>
      <c r="C23" s="66">
        <v>5406087</v>
      </c>
      <c r="D23" s="66">
        <v>891393</v>
      </c>
      <c r="E23" s="66">
        <v>291053.22</v>
      </c>
      <c r="F23" s="62">
        <f t="shared" si="0"/>
        <v>0.32651503882126065</v>
      </c>
      <c r="G23" s="64"/>
      <c r="H23" s="64"/>
      <c r="I23" s="62"/>
      <c r="J23" s="64">
        <f t="shared" si="1"/>
        <v>291053.22</v>
      </c>
      <c r="K23" s="21"/>
    </row>
    <row r="24" spans="1:11" ht="21.75" thickBot="1" thickTop="1">
      <c r="A24" s="55" t="s">
        <v>20</v>
      </c>
      <c r="B24" s="56" t="s">
        <v>21</v>
      </c>
      <c r="C24" s="57">
        <f>SUM(C25:C33)</f>
        <v>144892736</v>
      </c>
      <c r="D24" s="57">
        <f>SUM(D25:D33)</f>
        <v>99111354</v>
      </c>
      <c r="E24" s="57">
        <f>SUM(E25:E33)</f>
        <v>91234292.37</v>
      </c>
      <c r="F24" s="58">
        <f t="shared" si="0"/>
        <v>0.9205231155453694</v>
      </c>
      <c r="G24" s="57">
        <f>SUM(G25:G33)</f>
        <v>12800000</v>
      </c>
      <c r="H24" s="57">
        <f>SUM(H25:H33)</f>
        <v>0</v>
      </c>
      <c r="I24" s="58">
        <f>H24/G24</f>
        <v>0</v>
      </c>
      <c r="J24" s="57">
        <f>J25+J27+J28+J29+J30+J31+J32+J33+J26</f>
        <v>91234292.37</v>
      </c>
      <c r="K24" s="3" t="b">
        <f>J24=E24+H24</f>
        <v>1</v>
      </c>
    </row>
    <row r="25" spans="1:10" ht="42" thickBot="1" thickTop="1">
      <c r="A25" s="65" t="s">
        <v>22</v>
      </c>
      <c r="B25" s="60" t="s">
        <v>23</v>
      </c>
      <c r="C25" s="66">
        <v>74330641</v>
      </c>
      <c r="D25" s="66">
        <v>55347415</v>
      </c>
      <c r="E25" s="66">
        <v>51143767.28</v>
      </c>
      <c r="F25" s="62">
        <f t="shared" si="0"/>
        <v>0.9240497913046165</v>
      </c>
      <c r="G25" s="64">
        <v>12800000</v>
      </c>
      <c r="H25" s="64">
        <v>0</v>
      </c>
      <c r="I25" s="62">
        <f>H25/G25</f>
        <v>0</v>
      </c>
      <c r="J25" s="64">
        <f t="shared" si="1"/>
        <v>51143767.28</v>
      </c>
    </row>
    <row r="26" spans="1:12" ht="42" thickBot="1" thickTop="1">
      <c r="A26" s="65">
        <v>2020</v>
      </c>
      <c r="B26" s="60" t="s">
        <v>203</v>
      </c>
      <c r="C26" s="66">
        <v>2850000</v>
      </c>
      <c r="D26" s="66"/>
      <c r="E26" s="66"/>
      <c r="F26" s="62">
        <v>0</v>
      </c>
      <c r="G26" s="64"/>
      <c r="H26" s="64"/>
      <c r="I26" s="62"/>
      <c r="J26" s="64">
        <f t="shared" si="1"/>
        <v>0</v>
      </c>
      <c r="K26" s="85" t="s">
        <v>204</v>
      </c>
      <c r="L26" s="86"/>
    </row>
    <row r="27" spans="1:10" ht="42" thickBot="1" thickTop="1">
      <c r="A27" s="65" t="s">
        <v>24</v>
      </c>
      <c r="B27" s="60" t="s">
        <v>25</v>
      </c>
      <c r="C27" s="66">
        <v>21874445</v>
      </c>
      <c r="D27" s="66">
        <v>16746825</v>
      </c>
      <c r="E27" s="66">
        <v>15997452.62</v>
      </c>
      <c r="F27" s="62">
        <f aca="true" t="shared" si="3" ref="F27:F46">E27/D27</f>
        <v>0.9552528685288106</v>
      </c>
      <c r="G27" s="64"/>
      <c r="H27" s="64"/>
      <c r="I27" s="62"/>
      <c r="J27" s="64">
        <f t="shared" si="1"/>
        <v>15997452.62</v>
      </c>
    </row>
    <row r="28" spans="1:10" ht="62.25" thickBot="1" thickTop="1">
      <c r="A28" s="65" t="s">
        <v>26</v>
      </c>
      <c r="B28" s="60" t="s">
        <v>27</v>
      </c>
      <c r="C28" s="66">
        <v>18903027</v>
      </c>
      <c r="D28" s="66">
        <v>16761748</v>
      </c>
      <c r="E28" s="66">
        <v>14692154.8</v>
      </c>
      <c r="F28" s="62">
        <f t="shared" si="3"/>
        <v>0.8765287963999937</v>
      </c>
      <c r="G28" s="64"/>
      <c r="H28" s="64"/>
      <c r="I28" s="62"/>
      <c r="J28" s="64">
        <f t="shared" si="1"/>
        <v>14692154.8</v>
      </c>
    </row>
    <row r="29" spans="1:10" ht="21.75" thickBot="1" thickTop="1">
      <c r="A29" s="65" t="s">
        <v>28</v>
      </c>
      <c r="B29" s="60" t="s">
        <v>29</v>
      </c>
      <c r="C29" s="66">
        <v>7553822</v>
      </c>
      <c r="D29" s="66">
        <v>2530906</v>
      </c>
      <c r="E29" s="66">
        <v>2419651.7</v>
      </c>
      <c r="F29" s="62">
        <f t="shared" si="3"/>
        <v>0.956041709964732</v>
      </c>
      <c r="G29" s="64"/>
      <c r="H29" s="64"/>
      <c r="I29" s="62"/>
      <c r="J29" s="64">
        <f t="shared" si="1"/>
        <v>2419651.7</v>
      </c>
    </row>
    <row r="30" spans="1:11" s="9" customFormat="1" ht="62.25" thickBot="1" thickTop="1">
      <c r="A30" s="65" t="s">
        <v>30</v>
      </c>
      <c r="B30" s="60" t="s">
        <v>31</v>
      </c>
      <c r="C30" s="66">
        <v>8923043</v>
      </c>
      <c r="D30" s="66">
        <v>2625800</v>
      </c>
      <c r="E30" s="66">
        <v>2226859.97</v>
      </c>
      <c r="F30" s="62">
        <f t="shared" si="3"/>
        <v>0.8480691484499963</v>
      </c>
      <c r="G30" s="64"/>
      <c r="H30" s="64"/>
      <c r="I30" s="62"/>
      <c r="J30" s="64">
        <f t="shared" si="1"/>
        <v>2226859.97</v>
      </c>
      <c r="K30" s="21"/>
    </row>
    <row r="31" spans="1:11" s="9" customFormat="1" ht="62.25" thickBot="1" thickTop="1">
      <c r="A31" s="60" t="s">
        <v>153</v>
      </c>
      <c r="B31" s="67" t="s">
        <v>146</v>
      </c>
      <c r="C31" s="66">
        <v>2180400</v>
      </c>
      <c r="D31" s="66">
        <v>2180400</v>
      </c>
      <c r="E31" s="66">
        <v>2082916.26</v>
      </c>
      <c r="F31" s="62">
        <f t="shared" si="3"/>
        <v>0.9552908915795267</v>
      </c>
      <c r="G31" s="64"/>
      <c r="H31" s="64"/>
      <c r="I31" s="62"/>
      <c r="J31" s="64">
        <f t="shared" si="1"/>
        <v>2082916.26</v>
      </c>
      <c r="K31" s="21"/>
    </row>
    <row r="32" spans="1:11" s="9" customFormat="1" ht="42" thickBot="1" thickTop="1">
      <c r="A32" s="65" t="s">
        <v>32</v>
      </c>
      <c r="B32" s="67" t="s">
        <v>155</v>
      </c>
      <c r="C32" s="66">
        <v>4075758</v>
      </c>
      <c r="D32" s="66">
        <v>1395860</v>
      </c>
      <c r="E32" s="66">
        <v>1156256.86</v>
      </c>
      <c r="F32" s="62">
        <f t="shared" si="3"/>
        <v>0.8283472984396717</v>
      </c>
      <c r="G32" s="64"/>
      <c r="H32" s="64"/>
      <c r="I32" s="62"/>
      <c r="J32" s="64">
        <f t="shared" si="1"/>
        <v>1156256.86</v>
      </c>
      <c r="K32" s="21"/>
    </row>
    <row r="33" spans="1:11" s="9" customFormat="1" ht="42" thickBot="1" thickTop="1">
      <c r="A33" s="65" t="s">
        <v>33</v>
      </c>
      <c r="B33" s="67" t="s">
        <v>156</v>
      </c>
      <c r="C33" s="66">
        <v>4201600</v>
      </c>
      <c r="D33" s="66">
        <v>1522400</v>
      </c>
      <c r="E33" s="66">
        <v>1515232.88</v>
      </c>
      <c r="F33" s="62">
        <f t="shared" si="3"/>
        <v>0.9952922228060955</v>
      </c>
      <c r="G33" s="64"/>
      <c r="H33" s="64"/>
      <c r="I33" s="62"/>
      <c r="J33" s="64">
        <f t="shared" si="1"/>
        <v>1515232.88</v>
      </c>
      <c r="K33" s="21"/>
    </row>
    <row r="34" spans="1:11" ht="42" thickBot="1" thickTop="1">
      <c r="A34" s="55" t="s">
        <v>34</v>
      </c>
      <c r="B34" s="56" t="s">
        <v>35</v>
      </c>
      <c r="C34" s="57">
        <f>SUM(C35:C54)</f>
        <v>201352993</v>
      </c>
      <c r="D34" s="57">
        <f>SUM(D35:D54)</f>
        <v>58977570.6</v>
      </c>
      <c r="E34" s="57">
        <f>SUM(E35:E54)</f>
        <v>50861690.050000004</v>
      </c>
      <c r="F34" s="58">
        <f t="shared" si="3"/>
        <v>0.8623903889659369</v>
      </c>
      <c r="G34" s="57">
        <f>SUM(G35:G54)</f>
        <v>2429400.11</v>
      </c>
      <c r="H34" s="57">
        <f>SUM(H35:H54)</f>
        <v>556897.12</v>
      </c>
      <c r="I34" s="58">
        <f>H34/G34</f>
        <v>0.22923235975320674</v>
      </c>
      <c r="J34" s="57">
        <f>J35+J36+J37+J38+J39+J40+J41+J42+J43+J44+J45+J46+J48+J49+J50+J51+J52+J53+J54+J47</f>
        <v>51418587.17</v>
      </c>
      <c r="K34" s="3" t="b">
        <f>J34=E34+H34</f>
        <v>1</v>
      </c>
    </row>
    <row r="35" spans="1:11" s="9" customFormat="1" ht="42" thickBot="1" thickTop="1">
      <c r="A35" s="65" t="s">
        <v>36</v>
      </c>
      <c r="B35" s="68" t="s">
        <v>37</v>
      </c>
      <c r="C35" s="66">
        <v>570000</v>
      </c>
      <c r="D35" s="66">
        <v>142525</v>
      </c>
      <c r="E35" s="66">
        <v>8172.39</v>
      </c>
      <c r="F35" s="62">
        <f t="shared" si="3"/>
        <v>0.057340045606034035</v>
      </c>
      <c r="G35" s="64">
        <v>100000</v>
      </c>
      <c r="H35" s="64">
        <v>0</v>
      </c>
      <c r="I35" s="62">
        <f>H35/G35</f>
        <v>0</v>
      </c>
      <c r="J35" s="64">
        <f t="shared" si="1"/>
        <v>8172.39</v>
      </c>
      <c r="K35" s="21"/>
    </row>
    <row r="36" spans="1:11" s="9" customFormat="1" ht="42" thickBot="1" thickTop="1">
      <c r="A36" s="65" t="s">
        <v>38</v>
      </c>
      <c r="B36" s="60" t="s">
        <v>157</v>
      </c>
      <c r="C36" s="66">
        <v>1410000</v>
      </c>
      <c r="D36" s="66">
        <v>352500</v>
      </c>
      <c r="E36" s="66">
        <v>268386.07</v>
      </c>
      <c r="F36" s="62">
        <f t="shared" si="3"/>
        <v>0.7613789219858156</v>
      </c>
      <c r="G36" s="64"/>
      <c r="H36" s="64"/>
      <c r="I36" s="62"/>
      <c r="J36" s="64">
        <f t="shared" si="1"/>
        <v>268386.07</v>
      </c>
      <c r="K36" s="21"/>
    </row>
    <row r="37" spans="1:11" s="9" customFormat="1" ht="62.25" thickBot="1" thickTop="1">
      <c r="A37" s="65" t="s">
        <v>39</v>
      </c>
      <c r="B37" s="60" t="s">
        <v>40</v>
      </c>
      <c r="C37" s="66">
        <v>9000000</v>
      </c>
      <c r="D37" s="66">
        <v>1500000</v>
      </c>
      <c r="E37" s="66">
        <v>1391749.92</v>
      </c>
      <c r="F37" s="62">
        <f t="shared" si="3"/>
        <v>0.92783328</v>
      </c>
      <c r="G37" s="64"/>
      <c r="H37" s="64"/>
      <c r="I37" s="62"/>
      <c r="J37" s="64">
        <f t="shared" si="1"/>
        <v>1391749.92</v>
      </c>
      <c r="K37" s="21"/>
    </row>
    <row r="38" spans="1:11" s="9" customFormat="1" ht="62.25" thickBot="1" thickTop="1">
      <c r="A38" s="65" t="s">
        <v>41</v>
      </c>
      <c r="B38" s="60" t="s">
        <v>42</v>
      </c>
      <c r="C38" s="66">
        <v>600000</v>
      </c>
      <c r="D38" s="66">
        <v>100000</v>
      </c>
      <c r="E38" s="66">
        <v>50000</v>
      </c>
      <c r="F38" s="62">
        <f t="shared" si="3"/>
        <v>0.5</v>
      </c>
      <c r="G38" s="64"/>
      <c r="H38" s="64"/>
      <c r="I38" s="62"/>
      <c r="J38" s="64">
        <f t="shared" si="1"/>
        <v>50000</v>
      </c>
      <c r="K38" s="21"/>
    </row>
    <row r="39" spans="1:11" s="9" customFormat="1" ht="62.25" thickBot="1" thickTop="1">
      <c r="A39" s="65" t="s">
        <v>43</v>
      </c>
      <c r="B39" s="60" t="s">
        <v>44</v>
      </c>
      <c r="C39" s="66">
        <v>102000000</v>
      </c>
      <c r="D39" s="66">
        <v>21250000</v>
      </c>
      <c r="E39" s="66">
        <v>21250000</v>
      </c>
      <c r="F39" s="62">
        <f t="shared" si="3"/>
        <v>1</v>
      </c>
      <c r="G39" s="64"/>
      <c r="H39" s="64"/>
      <c r="I39" s="62"/>
      <c r="J39" s="64">
        <f t="shared" si="1"/>
        <v>21250000</v>
      </c>
      <c r="K39" s="21"/>
    </row>
    <row r="40" spans="1:10" ht="62.25" thickBot="1" thickTop="1">
      <c r="A40" s="65" t="s">
        <v>45</v>
      </c>
      <c r="B40" s="60" t="s">
        <v>46</v>
      </c>
      <c r="C40" s="66">
        <v>194834</v>
      </c>
      <c r="D40" s="66">
        <v>48708</v>
      </c>
      <c r="E40" s="66">
        <v>48708</v>
      </c>
      <c r="F40" s="62">
        <f t="shared" si="3"/>
        <v>1</v>
      </c>
      <c r="G40" s="64"/>
      <c r="H40" s="64"/>
      <c r="I40" s="62"/>
      <c r="J40" s="64">
        <f t="shared" si="1"/>
        <v>48708</v>
      </c>
    </row>
    <row r="41" spans="1:10" ht="42" thickBot="1" thickTop="1">
      <c r="A41" s="65" t="s">
        <v>47</v>
      </c>
      <c r="B41" s="60" t="s">
        <v>48</v>
      </c>
      <c r="C41" s="66">
        <v>249955</v>
      </c>
      <c r="D41" s="66">
        <v>62489</v>
      </c>
      <c r="E41" s="66">
        <v>44727</v>
      </c>
      <c r="F41" s="62">
        <f t="shared" si="3"/>
        <v>0.715757973403319</v>
      </c>
      <c r="G41" s="64"/>
      <c r="H41" s="64"/>
      <c r="I41" s="62"/>
      <c r="J41" s="64">
        <f t="shared" si="1"/>
        <v>44727</v>
      </c>
    </row>
    <row r="42" spans="1:11" s="9" customFormat="1" ht="82.5" thickBot="1" thickTop="1">
      <c r="A42" s="65" t="s">
        <v>49</v>
      </c>
      <c r="B42" s="60" t="s">
        <v>158</v>
      </c>
      <c r="C42" s="66">
        <v>21429053</v>
      </c>
      <c r="D42" s="66">
        <v>4783665</v>
      </c>
      <c r="E42" s="66">
        <v>4278937.88</v>
      </c>
      <c r="F42" s="62">
        <f t="shared" si="3"/>
        <v>0.8944894510798729</v>
      </c>
      <c r="G42" s="64">
        <v>202758.73</v>
      </c>
      <c r="H42" s="64">
        <v>13828.06</v>
      </c>
      <c r="I42" s="62">
        <f>H42/G42</f>
        <v>0.06819957887879846</v>
      </c>
      <c r="J42" s="64">
        <f t="shared" si="1"/>
        <v>4292765.9399999995</v>
      </c>
      <c r="K42" s="21"/>
    </row>
    <row r="43" spans="1:11" s="9" customFormat="1" ht="42" thickBot="1" thickTop="1">
      <c r="A43" s="65" t="s">
        <v>50</v>
      </c>
      <c r="B43" s="60" t="s">
        <v>159</v>
      </c>
      <c r="C43" s="66">
        <v>5993260</v>
      </c>
      <c r="D43" s="66">
        <v>1554774</v>
      </c>
      <c r="E43" s="66">
        <v>1305463.38</v>
      </c>
      <c r="F43" s="62">
        <f t="shared" si="3"/>
        <v>0.8396483218782922</v>
      </c>
      <c r="G43" s="79">
        <v>31332.71</v>
      </c>
      <c r="H43" s="79">
        <v>27349.69</v>
      </c>
      <c r="I43" s="78">
        <f>H43/G43</f>
        <v>0.8728798115451871</v>
      </c>
      <c r="J43" s="79">
        <f t="shared" si="1"/>
        <v>1332813.0699999998</v>
      </c>
      <c r="K43" s="21"/>
    </row>
    <row r="44" spans="1:11" s="9" customFormat="1" ht="62.25" thickBot="1" thickTop="1">
      <c r="A44" s="65" t="s">
        <v>51</v>
      </c>
      <c r="B44" s="60" t="s">
        <v>160</v>
      </c>
      <c r="C44" s="66">
        <v>4377637</v>
      </c>
      <c r="D44" s="66">
        <v>1105388</v>
      </c>
      <c r="E44" s="66">
        <v>854334.8</v>
      </c>
      <c r="F44" s="62">
        <f t="shared" si="3"/>
        <v>0.7728822820584266</v>
      </c>
      <c r="G44" s="64">
        <v>55000</v>
      </c>
      <c r="H44" s="64">
        <v>55000</v>
      </c>
      <c r="I44" s="62">
        <f>H44/G44</f>
        <v>1</v>
      </c>
      <c r="J44" s="64">
        <f t="shared" si="1"/>
        <v>909334.8</v>
      </c>
      <c r="K44" s="21"/>
    </row>
    <row r="45" spans="1:12" s="9" customFormat="1" ht="42" thickBot="1" thickTop="1">
      <c r="A45" s="65" t="s">
        <v>52</v>
      </c>
      <c r="B45" s="60" t="s">
        <v>53</v>
      </c>
      <c r="C45" s="66">
        <v>3722024</v>
      </c>
      <c r="D45" s="66">
        <v>1087086</v>
      </c>
      <c r="E45" s="66">
        <v>831829.62</v>
      </c>
      <c r="F45" s="62">
        <f t="shared" si="3"/>
        <v>0.7651921007169626</v>
      </c>
      <c r="G45" s="64">
        <v>325000</v>
      </c>
      <c r="H45" s="64">
        <v>89713.07</v>
      </c>
      <c r="I45" s="62">
        <f>H45/G45</f>
        <v>0.27604021538461543</v>
      </c>
      <c r="J45" s="64">
        <f t="shared" si="1"/>
        <v>921542.69</v>
      </c>
      <c r="K45" s="34"/>
      <c r="L45" s="35"/>
    </row>
    <row r="46" spans="1:11" s="9" customFormat="1" ht="21.75" thickBot="1" thickTop="1">
      <c r="A46" s="65" t="s">
        <v>54</v>
      </c>
      <c r="B46" s="60" t="s">
        <v>55</v>
      </c>
      <c r="C46" s="66">
        <v>6371253</v>
      </c>
      <c r="D46" s="66">
        <v>1616805</v>
      </c>
      <c r="E46" s="66">
        <v>1401816.29</v>
      </c>
      <c r="F46" s="62">
        <f t="shared" si="3"/>
        <v>0.8670286707426066</v>
      </c>
      <c r="G46" s="64">
        <v>60000</v>
      </c>
      <c r="H46" s="64">
        <v>60000</v>
      </c>
      <c r="I46" s="62">
        <f>H46/G46</f>
        <v>1</v>
      </c>
      <c r="J46" s="64">
        <f t="shared" si="1"/>
        <v>1461816.29</v>
      </c>
      <c r="K46" s="21"/>
    </row>
    <row r="47" spans="1:12" s="9" customFormat="1" ht="116.25" customHeight="1" thickBot="1" thickTop="1">
      <c r="A47" s="65">
        <v>3140</v>
      </c>
      <c r="B47" s="60" t="s">
        <v>185</v>
      </c>
      <c r="C47" s="66">
        <v>2100000</v>
      </c>
      <c r="D47" s="66">
        <v>0</v>
      </c>
      <c r="E47" s="66">
        <v>0</v>
      </c>
      <c r="F47" s="62">
        <v>0</v>
      </c>
      <c r="G47" s="64"/>
      <c r="H47" s="64"/>
      <c r="I47" s="62"/>
      <c r="J47" s="64">
        <f t="shared" si="1"/>
        <v>0</v>
      </c>
      <c r="K47" s="85" t="s">
        <v>204</v>
      </c>
      <c r="L47" s="86"/>
    </row>
    <row r="48" spans="1:10" ht="123" thickBot="1" thickTop="1">
      <c r="A48" s="65" t="s">
        <v>56</v>
      </c>
      <c r="B48" s="60" t="s">
        <v>57</v>
      </c>
      <c r="C48" s="66">
        <v>2719650</v>
      </c>
      <c r="D48" s="66">
        <v>414390</v>
      </c>
      <c r="E48" s="66">
        <v>294315.84</v>
      </c>
      <c r="F48" s="62">
        <f aca="true" t="shared" si="4" ref="F48:F67">E48/D48</f>
        <v>0.7102387605878521</v>
      </c>
      <c r="G48" s="64"/>
      <c r="H48" s="64"/>
      <c r="I48" s="62"/>
      <c r="J48" s="64">
        <f t="shared" si="1"/>
        <v>294315.84</v>
      </c>
    </row>
    <row r="49" spans="1:11" s="9" customFormat="1" ht="82.5" thickBot="1" thickTop="1">
      <c r="A49" s="65" t="s">
        <v>58</v>
      </c>
      <c r="B49" s="60" t="s">
        <v>59</v>
      </c>
      <c r="C49" s="66">
        <v>164029</v>
      </c>
      <c r="D49" s="66">
        <v>82015</v>
      </c>
      <c r="E49" s="66">
        <v>69861.92</v>
      </c>
      <c r="F49" s="62">
        <f t="shared" si="4"/>
        <v>0.8518188136316527</v>
      </c>
      <c r="G49" s="64"/>
      <c r="H49" s="64"/>
      <c r="I49" s="62"/>
      <c r="J49" s="64">
        <f t="shared" si="1"/>
        <v>69861.92</v>
      </c>
      <c r="K49" s="21"/>
    </row>
    <row r="50" spans="1:10" ht="123" thickBot="1" thickTop="1">
      <c r="A50" s="65" t="s">
        <v>60</v>
      </c>
      <c r="B50" s="60" t="s">
        <v>161</v>
      </c>
      <c r="C50" s="66">
        <v>2067840</v>
      </c>
      <c r="D50" s="66">
        <v>740000</v>
      </c>
      <c r="E50" s="66">
        <v>737581.16</v>
      </c>
      <c r="F50" s="62">
        <f t="shared" si="4"/>
        <v>0.9967312972972974</v>
      </c>
      <c r="G50" s="64"/>
      <c r="H50" s="64"/>
      <c r="I50" s="62"/>
      <c r="J50" s="64">
        <f t="shared" si="1"/>
        <v>737581.16</v>
      </c>
    </row>
    <row r="51" spans="1:11" s="9" customFormat="1" ht="62.25" thickBot="1" thickTop="1">
      <c r="A51" s="65" t="s">
        <v>61</v>
      </c>
      <c r="B51" s="60" t="s">
        <v>62</v>
      </c>
      <c r="C51" s="66">
        <v>500000</v>
      </c>
      <c r="D51" s="66">
        <v>125600</v>
      </c>
      <c r="E51" s="66">
        <v>0</v>
      </c>
      <c r="F51" s="62">
        <f t="shared" si="4"/>
        <v>0</v>
      </c>
      <c r="G51" s="64"/>
      <c r="H51" s="64"/>
      <c r="I51" s="62"/>
      <c r="J51" s="64">
        <f t="shared" si="1"/>
        <v>0</v>
      </c>
      <c r="K51" s="21"/>
    </row>
    <row r="52" spans="1:11" s="9" customFormat="1" ht="21.75" thickBot="1" thickTop="1">
      <c r="A52" s="65">
        <v>3210</v>
      </c>
      <c r="B52" s="60" t="s">
        <v>150</v>
      </c>
      <c r="C52" s="66">
        <v>350000</v>
      </c>
      <c r="D52" s="66">
        <v>87600</v>
      </c>
      <c r="E52" s="66">
        <v>81567.69</v>
      </c>
      <c r="F52" s="62">
        <f t="shared" si="4"/>
        <v>0.9311380136986301</v>
      </c>
      <c r="G52" s="79">
        <v>81567.67</v>
      </c>
      <c r="H52" s="79">
        <v>81567.67</v>
      </c>
      <c r="I52" s="78">
        <f>H52/G52</f>
        <v>1</v>
      </c>
      <c r="J52" s="64">
        <f>H52+E52</f>
        <v>163135.36</v>
      </c>
      <c r="K52" s="21"/>
    </row>
    <row r="53" spans="1:14" s="9" customFormat="1" ht="62.25" thickBot="1" thickTop="1">
      <c r="A53" s="65" t="s">
        <v>63</v>
      </c>
      <c r="B53" s="67" t="s">
        <v>64</v>
      </c>
      <c r="C53" s="66">
        <v>6460958</v>
      </c>
      <c r="D53" s="66">
        <v>2315293</v>
      </c>
      <c r="E53" s="66">
        <v>1925817.28</v>
      </c>
      <c r="F53" s="62">
        <f t="shared" si="4"/>
        <v>0.8317812389187891</v>
      </c>
      <c r="G53" s="64">
        <v>1123741</v>
      </c>
      <c r="H53" s="64">
        <v>229438.63</v>
      </c>
      <c r="I53" s="62">
        <f>H53/G53</f>
        <v>0.20417394221622243</v>
      </c>
      <c r="J53" s="64">
        <f t="shared" si="1"/>
        <v>2155255.91</v>
      </c>
      <c r="K53" s="32"/>
      <c r="L53" s="32"/>
      <c r="M53" s="33"/>
      <c r="N53" s="33"/>
    </row>
    <row r="54" spans="1:11" s="9" customFormat="1" ht="81.75" customHeight="1" thickBot="1" thickTop="1">
      <c r="A54" s="65" t="s">
        <v>65</v>
      </c>
      <c r="B54" s="67" t="s">
        <v>66</v>
      </c>
      <c r="C54" s="66">
        <v>31072500</v>
      </c>
      <c r="D54" s="66">
        <v>21608732.6</v>
      </c>
      <c r="E54" s="66">
        <v>16018420.81</v>
      </c>
      <c r="F54" s="62">
        <f t="shared" si="4"/>
        <v>0.7412938605200751</v>
      </c>
      <c r="G54" s="64">
        <v>450000</v>
      </c>
      <c r="H54" s="64">
        <v>0</v>
      </c>
      <c r="I54" s="62">
        <f>H54/G54</f>
        <v>0</v>
      </c>
      <c r="J54" s="64">
        <f t="shared" si="1"/>
        <v>16018420.81</v>
      </c>
      <c r="K54" s="21"/>
    </row>
    <row r="55" spans="1:11" ht="21.75" thickBot="1" thickTop="1">
      <c r="A55" s="55" t="s">
        <v>67</v>
      </c>
      <c r="B55" s="56" t="s">
        <v>68</v>
      </c>
      <c r="C55" s="57">
        <f>SUM(C56:C61)</f>
        <v>40368483</v>
      </c>
      <c r="D55" s="57">
        <f>SUM(D56:D61)</f>
        <v>9006235</v>
      </c>
      <c r="E55" s="57">
        <f>SUM(E56:E61)</f>
        <v>8283144.86</v>
      </c>
      <c r="F55" s="58">
        <f t="shared" si="4"/>
        <v>0.9197122726644376</v>
      </c>
      <c r="G55" s="57">
        <f>SUM(G56:G61)</f>
        <v>5902908.54</v>
      </c>
      <c r="H55" s="57">
        <f>SUM(H56:H61)</f>
        <v>2288927.54</v>
      </c>
      <c r="I55" s="58">
        <f>H55/G55</f>
        <v>0.3877626638612971</v>
      </c>
      <c r="J55" s="57">
        <f>J56+J57+J58+J59+J60+J61</f>
        <v>10572072.4</v>
      </c>
      <c r="K55" s="3" t="b">
        <f>J55=E55+H55</f>
        <v>1</v>
      </c>
    </row>
    <row r="56" spans="1:10" ht="21.75" thickBot="1" thickTop="1">
      <c r="A56" s="65" t="s">
        <v>69</v>
      </c>
      <c r="B56" s="60" t="s">
        <v>70</v>
      </c>
      <c r="C56" s="66">
        <v>796400</v>
      </c>
      <c r="D56" s="66">
        <v>199080</v>
      </c>
      <c r="E56" s="66">
        <v>188506.77</v>
      </c>
      <c r="F56" s="62">
        <f t="shared" si="4"/>
        <v>0.9468895418927064</v>
      </c>
      <c r="G56" s="64"/>
      <c r="H56" s="64"/>
      <c r="I56" s="62"/>
      <c r="J56" s="64">
        <f t="shared" si="1"/>
        <v>188506.77</v>
      </c>
    </row>
    <row r="57" spans="1:10" ht="21.75" thickBot="1" thickTop="1">
      <c r="A57" s="65" t="s">
        <v>71</v>
      </c>
      <c r="B57" s="60" t="s">
        <v>72</v>
      </c>
      <c r="C57" s="66">
        <v>8469945</v>
      </c>
      <c r="D57" s="66">
        <v>2186936</v>
      </c>
      <c r="E57" s="66">
        <v>2001901.84</v>
      </c>
      <c r="F57" s="62">
        <f t="shared" si="4"/>
        <v>0.9153911408472859</v>
      </c>
      <c r="G57" s="64">
        <v>101719</v>
      </c>
      <c r="H57" s="64">
        <v>47086.86</v>
      </c>
      <c r="I57" s="62">
        <f>H57/G57</f>
        <v>0.46291115720760134</v>
      </c>
      <c r="J57" s="64">
        <f t="shared" si="1"/>
        <v>2048988.7000000002</v>
      </c>
    </row>
    <row r="58" spans="1:10" ht="21.75" thickBot="1" thickTop="1">
      <c r="A58" s="65" t="s">
        <v>73</v>
      </c>
      <c r="B58" s="60" t="s">
        <v>162</v>
      </c>
      <c r="C58" s="66">
        <v>1483478</v>
      </c>
      <c r="D58" s="66">
        <v>407427</v>
      </c>
      <c r="E58" s="66">
        <v>335905.7</v>
      </c>
      <c r="F58" s="62">
        <f t="shared" si="4"/>
        <v>0.8244561602446574</v>
      </c>
      <c r="G58" s="64">
        <v>5076000</v>
      </c>
      <c r="H58" s="64">
        <v>1979997.15</v>
      </c>
      <c r="I58" s="62">
        <f>H58/G58</f>
        <v>0.39007036052009453</v>
      </c>
      <c r="J58" s="64">
        <f t="shared" si="1"/>
        <v>2315902.85</v>
      </c>
    </row>
    <row r="59" spans="1:10" ht="62.25" thickBot="1" thickTop="1">
      <c r="A59" s="65" t="s">
        <v>74</v>
      </c>
      <c r="B59" s="60" t="s">
        <v>75</v>
      </c>
      <c r="C59" s="66">
        <v>6389600</v>
      </c>
      <c r="D59" s="66">
        <v>1683760</v>
      </c>
      <c r="E59" s="66">
        <v>1475895.48</v>
      </c>
      <c r="F59" s="62">
        <f t="shared" si="4"/>
        <v>0.8765474176842305</v>
      </c>
      <c r="G59" s="64">
        <v>387100</v>
      </c>
      <c r="H59" s="64">
        <v>59701.94</v>
      </c>
      <c r="I59" s="62">
        <f>H59/G59</f>
        <v>0.15422872642727978</v>
      </c>
      <c r="J59" s="64">
        <f aca="true" t="shared" si="5" ref="J59:J112">H59+E59</f>
        <v>1535597.42</v>
      </c>
    </row>
    <row r="60" spans="1:11" s="9" customFormat="1" ht="56.25" customHeight="1" thickBot="1" thickTop="1">
      <c r="A60" s="65" t="s">
        <v>76</v>
      </c>
      <c r="B60" s="60" t="s">
        <v>163</v>
      </c>
      <c r="C60" s="66">
        <v>14990960</v>
      </c>
      <c r="D60" s="66">
        <v>3568006</v>
      </c>
      <c r="E60" s="66">
        <v>3434516.99</v>
      </c>
      <c r="F60" s="62">
        <f t="shared" si="4"/>
        <v>0.9625872237883009</v>
      </c>
      <c r="G60" s="79">
        <v>338089.54</v>
      </c>
      <c r="H60" s="79">
        <v>202141.59</v>
      </c>
      <c r="I60" s="78">
        <f>H60/G60</f>
        <v>0.5978936526696449</v>
      </c>
      <c r="J60" s="64">
        <f t="shared" si="5"/>
        <v>3636658.58</v>
      </c>
      <c r="K60" s="21"/>
    </row>
    <row r="61" spans="1:11" s="9" customFormat="1" ht="37.5" customHeight="1" thickBot="1" thickTop="1">
      <c r="A61" s="65" t="s">
        <v>77</v>
      </c>
      <c r="B61" s="60" t="s">
        <v>78</v>
      </c>
      <c r="C61" s="66">
        <v>8238100</v>
      </c>
      <c r="D61" s="66">
        <v>961026</v>
      </c>
      <c r="E61" s="66">
        <v>846418.08</v>
      </c>
      <c r="F61" s="62">
        <f t="shared" si="4"/>
        <v>0.8807442046313002</v>
      </c>
      <c r="G61" s="64"/>
      <c r="H61" s="64"/>
      <c r="I61" s="62"/>
      <c r="J61" s="64">
        <f t="shared" si="5"/>
        <v>846418.08</v>
      </c>
      <c r="K61" s="21"/>
    </row>
    <row r="62" spans="1:11" ht="21.75" thickBot="1" thickTop="1">
      <c r="A62" s="55" t="s">
        <v>79</v>
      </c>
      <c r="B62" s="56" t="s">
        <v>80</v>
      </c>
      <c r="C62" s="57">
        <f>SUM(C63:C70)</f>
        <v>48634322</v>
      </c>
      <c r="D62" s="57">
        <f>SUM(D63:D70)</f>
        <v>12838784</v>
      </c>
      <c r="E62" s="57">
        <f>SUM(E63:E70)</f>
        <v>11348379.06</v>
      </c>
      <c r="F62" s="58">
        <f t="shared" si="4"/>
        <v>0.8839138550816028</v>
      </c>
      <c r="G62" s="57">
        <f>SUM(G63:G70)</f>
        <v>16070868.5</v>
      </c>
      <c r="H62" s="57">
        <f>SUM(H63:H70)</f>
        <v>7376905.67</v>
      </c>
      <c r="I62" s="58">
        <f>H62/G62</f>
        <v>0.4590234603686789</v>
      </c>
      <c r="J62" s="57">
        <f>J63+J64+J65+J66+J67+J69+J70+J68</f>
        <v>18725284.73</v>
      </c>
      <c r="K62" s="3" t="b">
        <f>J62=E62+H62</f>
        <v>1</v>
      </c>
    </row>
    <row r="63" spans="1:11" s="9" customFormat="1" ht="42" thickBot="1" thickTop="1">
      <c r="A63" s="65" t="s">
        <v>81</v>
      </c>
      <c r="B63" s="60" t="s">
        <v>82</v>
      </c>
      <c r="C63" s="66">
        <v>14000000</v>
      </c>
      <c r="D63" s="66">
        <v>2937535</v>
      </c>
      <c r="E63" s="66">
        <v>2857060.67</v>
      </c>
      <c r="F63" s="62">
        <f t="shared" si="4"/>
        <v>0.972604809815032</v>
      </c>
      <c r="G63" s="64"/>
      <c r="H63" s="64"/>
      <c r="I63" s="62"/>
      <c r="J63" s="64">
        <f t="shared" si="5"/>
        <v>2857060.67</v>
      </c>
      <c r="K63" s="21"/>
    </row>
    <row r="64" spans="1:11" s="9" customFormat="1" ht="42" thickBot="1" thickTop="1">
      <c r="A64" s="65" t="s">
        <v>83</v>
      </c>
      <c r="B64" s="60" t="s">
        <v>84</v>
      </c>
      <c r="C64" s="66">
        <v>2015668</v>
      </c>
      <c r="D64" s="66">
        <v>416645</v>
      </c>
      <c r="E64" s="66">
        <v>372678.81</v>
      </c>
      <c r="F64" s="62">
        <f t="shared" si="4"/>
        <v>0.8944756567341502</v>
      </c>
      <c r="G64" s="64"/>
      <c r="H64" s="64"/>
      <c r="I64" s="62"/>
      <c r="J64" s="64">
        <f t="shared" si="5"/>
        <v>372678.81</v>
      </c>
      <c r="K64" s="21"/>
    </row>
    <row r="65" spans="1:11" s="9" customFormat="1" ht="62.25" thickBot="1" thickTop="1">
      <c r="A65" s="65" t="s">
        <v>85</v>
      </c>
      <c r="B65" s="60" t="s">
        <v>86</v>
      </c>
      <c r="C65" s="66">
        <v>56195</v>
      </c>
      <c r="D65" s="66">
        <v>6000</v>
      </c>
      <c r="E65" s="66">
        <v>0</v>
      </c>
      <c r="F65" s="62">
        <f t="shared" si="4"/>
        <v>0</v>
      </c>
      <c r="G65" s="64"/>
      <c r="H65" s="64"/>
      <c r="I65" s="62"/>
      <c r="J65" s="64">
        <f t="shared" si="5"/>
        <v>0</v>
      </c>
      <c r="K65" s="3"/>
    </row>
    <row r="66" spans="1:11" s="9" customFormat="1" ht="62.25" thickBot="1" thickTop="1">
      <c r="A66" s="65" t="s">
        <v>87</v>
      </c>
      <c r="B66" s="60" t="s">
        <v>88</v>
      </c>
      <c r="C66" s="66">
        <v>22943822</v>
      </c>
      <c r="D66" s="66">
        <v>7011402</v>
      </c>
      <c r="E66" s="66">
        <v>6002358.24</v>
      </c>
      <c r="F66" s="62">
        <f t="shared" si="4"/>
        <v>0.8560853079027562</v>
      </c>
      <c r="G66" s="64">
        <v>5602268.5</v>
      </c>
      <c r="H66" s="64">
        <v>976774.81</v>
      </c>
      <c r="I66" s="62">
        <f>H66/G66</f>
        <v>0.17435344450199058</v>
      </c>
      <c r="J66" s="64">
        <f t="shared" si="5"/>
        <v>6979133.050000001</v>
      </c>
      <c r="K66" s="21"/>
    </row>
    <row r="67" spans="1:11" s="9" customFormat="1" ht="62.25" thickBot="1" thickTop="1">
      <c r="A67" s="65" t="s">
        <v>89</v>
      </c>
      <c r="B67" s="60" t="s">
        <v>90</v>
      </c>
      <c r="C67" s="66">
        <v>6068200</v>
      </c>
      <c r="D67" s="66">
        <v>1734070</v>
      </c>
      <c r="E67" s="66">
        <v>1505833.5</v>
      </c>
      <c r="F67" s="62">
        <f t="shared" si="4"/>
        <v>0.8683810342143051</v>
      </c>
      <c r="G67" s="64">
        <v>468600</v>
      </c>
      <c r="H67" s="64">
        <v>186169.42</v>
      </c>
      <c r="I67" s="62">
        <f>H67/G67</f>
        <v>0.39728856167306875</v>
      </c>
      <c r="J67" s="64">
        <f>H67+E67</f>
        <v>1692002.92</v>
      </c>
      <c r="K67" s="21"/>
    </row>
    <row r="68" spans="1:11" s="9" customFormat="1" ht="102.75" thickBot="1" thickTop="1">
      <c r="A68" s="65">
        <v>5043</v>
      </c>
      <c r="B68" s="60" t="s">
        <v>186</v>
      </c>
      <c r="C68" s="66"/>
      <c r="D68" s="66"/>
      <c r="E68" s="66"/>
      <c r="F68" s="62"/>
      <c r="G68" s="64">
        <v>10000000</v>
      </c>
      <c r="H68" s="64">
        <v>6213961.44</v>
      </c>
      <c r="I68" s="62">
        <f>H68/G68</f>
        <v>0.6213961440000001</v>
      </c>
      <c r="J68" s="64">
        <f>H68+E68</f>
        <v>6213961.44</v>
      </c>
      <c r="K68" s="21"/>
    </row>
    <row r="69" spans="1:11" s="9" customFormat="1" ht="82.5" thickBot="1" thickTop="1">
      <c r="A69" s="65" t="s">
        <v>91</v>
      </c>
      <c r="B69" s="60" t="s">
        <v>164</v>
      </c>
      <c r="C69" s="66">
        <v>2027547</v>
      </c>
      <c r="D69" s="66">
        <v>327202</v>
      </c>
      <c r="E69" s="66">
        <v>295634.8</v>
      </c>
      <c r="F69" s="62">
        <f aca="true" t="shared" si="6" ref="F69:F74">E69/D69</f>
        <v>0.9035238170915826</v>
      </c>
      <c r="G69" s="64"/>
      <c r="H69" s="64"/>
      <c r="I69" s="69"/>
      <c r="J69" s="64">
        <f t="shared" si="5"/>
        <v>295634.8</v>
      </c>
      <c r="K69" s="21"/>
    </row>
    <row r="70" spans="1:11" s="9" customFormat="1" ht="42" thickBot="1" thickTop="1">
      <c r="A70" s="65" t="s">
        <v>92</v>
      </c>
      <c r="B70" s="60" t="s">
        <v>93</v>
      </c>
      <c r="C70" s="66">
        <v>1522890</v>
      </c>
      <c r="D70" s="66">
        <v>405930</v>
      </c>
      <c r="E70" s="66">
        <v>314813.04</v>
      </c>
      <c r="F70" s="62">
        <f t="shared" si="6"/>
        <v>0.7755352893355997</v>
      </c>
      <c r="G70" s="64"/>
      <c r="H70" s="64"/>
      <c r="I70" s="69"/>
      <c r="J70" s="64">
        <f t="shared" si="5"/>
        <v>314813.04</v>
      </c>
      <c r="K70" s="21"/>
    </row>
    <row r="71" spans="1:11" ht="21.75" thickBot="1" thickTop="1">
      <c r="A71" s="55" t="s">
        <v>94</v>
      </c>
      <c r="B71" s="56" t="s">
        <v>95</v>
      </c>
      <c r="C71" s="57">
        <f>SUM(C72:C80)</f>
        <v>197876762</v>
      </c>
      <c r="D71" s="57">
        <f>SUM(D72:D80)</f>
        <v>66370300</v>
      </c>
      <c r="E71" s="57">
        <f>SUM(E72:E80)</f>
        <v>60377823.58</v>
      </c>
      <c r="F71" s="58">
        <f t="shared" si="6"/>
        <v>0.9097114760668552</v>
      </c>
      <c r="G71" s="57">
        <f>SUM(G72:G80)</f>
        <v>42653500</v>
      </c>
      <c r="H71" s="57">
        <f>SUM(H72:H80)</f>
        <v>7869291.279999999</v>
      </c>
      <c r="I71" s="58">
        <f>H71/G71</f>
        <v>0.18449344789993785</v>
      </c>
      <c r="J71" s="57">
        <f>J72+J73+J74+J75+J76+J77+J78+J79+J80</f>
        <v>68247114.86</v>
      </c>
      <c r="K71" s="3" t="b">
        <f>J71=E71+H71</f>
        <v>1</v>
      </c>
    </row>
    <row r="72" spans="1:11" s="9" customFormat="1" ht="42" thickBot="1" thickTop="1">
      <c r="A72" s="65" t="s">
        <v>96</v>
      </c>
      <c r="B72" s="60" t="s">
        <v>97</v>
      </c>
      <c r="C72" s="66">
        <v>3300000</v>
      </c>
      <c r="D72" s="66">
        <v>400000</v>
      </c>
      <c r="E72" s="66">
        <v>56914.4</v>
      </c>
      <c r="F72" s="62">
        <f t="shared" si="6"/>
        <v>0.142286</v>
      </c>
      <c r="G72" s="64">
        <v>3500000</v>
      </c>
      <c r="H72" s="64">
        <v>419426.54</v>
      </c>
      <c r="I72" s="62">
        <f>H72/G72</f>
        <v>0.11983615428571429</v>
      </c>
      <c r="J72" s="64">
        <f t="shared" si="5"/>
        <v>476340.94</v>
      </c>
      <c r="K72" s="21"/>
    </row>
    <row r="73" spans="1:11" s="9" customFormat="1" ht="42" thickBot="1" thickTop="1">
      <c r="A73" s="65">
        <v>6012</v>
      </c>
      <c r="B73" s="60" t="s">
        <v>151</v>
      </c>
      <c r="C73" s="66">
        <v>25000000</v>
      </c>
      <c r="D73" s="66">
        <v>25000000</v>
      </c>
      <c r="E73" s="66">
        <v>25000000</v>
      </c>
      <c r="F73" s="62">
        <f t="shared" si="6"/>
        <v>1</v>
      </c>
      <c r="G73" s="64"/>
      <c r="H73" s="64"/>
      <c r="I73" s="62"/>
      <c r="J73" s="64">
        <f t="shared" si="5"/>
        <v>25000000</v>
      </c>
      <c r="K73" s="21"/>
    </row>
    <row r="74" spans="1:11" s="9" customFormat="1" ht="42" thickBot="1" thickTop="1">
      <c r="A74" s="65" t="s">
        <v>98</v>
      </c>
      <c r="B74" s="60" t="s">
        <v>99</v>
      </c>
      <c r="C74" s="66">
        <v>8645480</v>
      </c>
      <c r="D74" s="66">
        <v>8135000</v>
      </c>
      <c r="E74" s="66">
        <v>8057398.73</v>
      </c>
      <c r="F74" s="62">
        <f t="shared" si="6"/>
        <v>0.990460814996927</v>
      </c>
      <c r="G74" s="64"/>
      <c r="H74" s="64"/>
      <c r="I74" s="62"/>
      <c r="J74" s="64">
        <f t="shared" si="5"/>
        <v>8057398.73</v>
      </c>
      <c r="K74" s="21"/>
    </row>
    <row r="75" spans="1:11" s="9" customFormat="1" ht="42" thickBot="1" thickTop="1">
      <c r="A75" s="65">
        <v>6015</v>
      </c>
      <c r="B75" s="60" t="s">
        <v>141</v>
      </c>
      <c r="C75" s="66"/>
      <c r="D75" s="66"/>
      <c r="E75" s="66"/>
      <c r="F75" s="62"/>
      <c r="G75" s="64">
        <v>5000000</v>
      </c>
      <c r="H75" s="64">
        <v>819063.63</v>
      </c>
      <c r="I75" s="62">
        <f>H75/G75</f>
        <v>0.163812726</v>
      </c>
      <c r="J75" s="64">
        <f>H75+E75</f>
        <v>819063.63</v>
      </c>
      <c r="K75" s="21"/>
    </row>
    <row r="76" spans="1:11" s="9" customFormat="1" ht="42" thickBot="1" thickTop="1">
      <c r="A76" s="65" t="s">
        <v>100</v>
      </c>
      <c r="B76" s="60" t="s">
        <v>165</v>
      </c>
      <c r="C76" s="66">
        <v>500000</v>
      </c>
      <c r="D76" s="66">
        <v>100000</v>
      </c>
      <c r="E76" s="66">
        <v>15495.17</v>
      </c>
      <c r="F76" s="62">
        <f>E76/D76</f>
        <v>0.1549517</v>
      </c>
      <c r="G76" s="64">
        <v>17000000</v>
      </c>
      <c r="H76" s="64">
        <v>3468228.05</v>
      </c>
      <c r="I76" s="62">
        <f>H76/G76</f>
        <v>0.20401341470588233</v>
      </c>
      <c r="J76" s="64">
        <f t="shared" si="5"/>
        <v>3483723.2199999997</v>
      </c>
      <c r="K76" s="21"/>
    </row>
    <row r="77" spans="1:12" ht="82.5" thickBot="1" thickTop="1">
      <c r="A77" s="65" t="s">
        <v>101</v>
      </c>
      <c r="B77" s="60" t="s">
        <v>102</v>
      </c>
      <c r="C77" s="66">
        <v>6600000</v>
      </c>
      <c r="D77" s="66">
        <v>0</v>
      </c>
      <c r="E77" s="66">
        <v>0</v>
      </c>
      <c r="F77" s="62">
        <v>0</v>
      </c>
      <c r="G77" s="64"/>
      <c r="H77" s="64"/>
      <c r="I77" s="69"/>
      <c r="J77" s="64">
        <f t="shared" si="5"/>
        <v>0</v>
      </c>
      <c r="K77" s="85" t="s">
        <v>204</v>
      </c>
      <c r="L77" s="86"/>
    </row>
    <row r="78" spans="1:10" ht="21.75" thickBot="1" thickTop="1">
      <c r="A78" s="65" t="s">
        <v>103</v>
      </c>
      <c r="B78" s="60" t="s">
        <v>104</v>
      </c>
      <c r="C78" s="66">
        <v>153822246</v>
      </c>
      <c r="D78" s="66">
        <v>32726264</v>
      </c>
      <c r="E78" s="66">
        <v>27248015.28</v>
      </c>
      <c r="F78" s="62">
        <f>E78/D78</f>
        <v>0.8326039073693228</v>
      </c>
      <c r="G78" s="64">
        <v>14153500</v>
      </c>
      <c r="H78" s="64">
        <v>3162573.06</v>
      </c>
      <c r="I78" s="62">
        <f>H78/G78</f>
        <v>0.22344812661179214</v>
      </c>
      <c r="J78" s="64">
        <f t="shared" si="5"/>
        <v>30410588.34</v>
      </c>
    </row>
    <row r="79" spans="1:11" ht="42" thickBot="1" thickTop="1">
      <c r="A79" s="65">
        <v>6082</v>
      </c>
      <c r="B79" s="74" t="s">
        <v>170</v>
      </c>
      <c r="C79" s="66"/>
      <c r="D79" s="66"/>
      <c r="E79" s="66"/>
      <c r="F79" s="75"/>
      <c r="G79" s="66">
        <v>3000000</v>
      </c>
      <c r="H79" s="66">
        <v>0</v>
      </c>
      <c r="I79" s="62">
        <f>H79/G79</f>
        <v>0</v>
      </c>
      <c r="J79" s="64">
        <f>H79+E79</f>
        <v>0</v>
      </c>
      <c r="K79" s="26"/>
    </row>
    <row r="80" spans="1:11" s="9" customFormat="1" ht="82.5" thickBot="1" thickTop="1">
      <c r="A80" s="65" t="s">
        <v>105</v>
      </c>
      <c r="B80" s="60" t="s">
        <v>166</v>
      </c>
      <c r="C80" s="66">
        <v>9036</v>
      </c>
      <c r="D80" s="66">
        <v>9036</v>
      </c>
      <c r="E80" s="66">
        <v>0</v>
      </c>
      <c r="F80" s="62">
        <f>E80/D80</f>
        <v>0</v>
      </c>
      <c r="G80" s="64"/>
      <c r="H80" s="64"/>
      <c r="I80" s="69"/>
      <c r="J80" s="64">
        <f t="shared" si="5"/>
        <v>0</v>
      </c>
      <c r="K80" s="3"/>
    </row>
    <row r="81" spans="1:11" ht="21.75" thickBot="1" thickTop="1">
      <c r="A81" s="55" t="s">
        <v>106</v>
      </c>
      <c r="B81" s="56" t="s">
        <v>107</v>
      </c>
      <c r="C81" s="57">
        <f>SUM(C82:C101)</f>
        <v>133355107</v>
      </c>
      <c r="D81" s="57">
        <f>SUM(D82:D101)</f>
        <v>14073429</v>
      </c>
      <c r="E81" s="57">
        <f>SUM(E82:E101)</f>
        <v>11577463.299999999</v>
      </c>
      <c r="F81" s="58">
        <f>E81/D81</f>
        <v>0.8226469398467139</v>
      </c>
      <c r="G81" s="57">
        <f>SUM(G82:G101)</f>
        <v>150912345</v>
      </c>
      <c r="H81" s="57">
        <f>SUM(H82:H101)</f>
        <v>33655918.18</v>
      </c>
      <c r="I81" s="58">
        <f aca="true" t="shared" si="7" ref="I81:I88">H81/G81</f>
        <v>0.22301633560859452</v>
      </c>
      <c r="J81" s="57">
        <f>J82+J83+J84+J85+J86+J87+J88+J90+J91+J92+J93+J94+J95+J96+J97+J98+J99+J101+J89</f>
        <v>45233381.48</v>
      </c>
      <c r="K81" s="3" t="b">
        <f>J81=E81+H81</f>
        <v>1</v>
      </c>
    </row>
    <row r="82" spans="1:11" s="11" customFormat="1" ht="21.75" thickBot="1" thickTop="1">
      <c r="A82" s="65">
        <v>7130</v>
      </c>
      <c r="B82" s="60" t="s">
        <v>171</v>
      </c>
      <c r="C82" s="66"/>
      <c r="D82" s="66"/>
      <c r="E82" s="66"/>
      <c r="F82" s="75"/>
      <c r="G82" s="66">
        <v>250000</v>
      </c>
      <c r="H82" s="66">
        <v>6500</v>
      </c>
      <c r="I82" s="62">
        <f t="shared" si="7"/>
        <v>0.026</v>
      </c>
      <c r="J82" s="64">
        <f t="shared" si="5"/>
        <v>6500</v>
      </c>
      <c r="K82" s="23"/>
    </row>
    <row r="83" spans="1:11" s="11" customFormat="1" ht="42.75" thickBot="1" thickTop="1">
      <c r="A83" s="65">
        <v>7310</v>
      </c>
      <c r="B83" s="60" t="s">
        <v>172</v>
      </c>
      <c r="C83" s="66"/>
      <c r="D83" s="66"/>
      <c r="E83" s="66"/>
      <c r="F83" s="75"/>
      <c r="G83" s="66">
        <v>11211415</v>
      </c>
      <c r="H83" s="66">
        <v>1843298.49</v>
      </c>
      <c r="I83" s="62">
        <f t="shared" si="7"/>
        <v>0.16441265353213666</v>
      </c>
      <c r="J83" s="64">
        <f>H83+E83</f>
        <v>1843298.49</v>
      </c>
      <c r="K83" s="23"/>
    </row>
    <row r="84" spans="1:11" s="15" customFormat="1" ht="21.75" thickBot="1" thickTop="1">
      <c r="A84" s="65">
        <v>7321</v>
      </c>
      <c r="B84" s="60" t="s">
        <v>173</v>
      </c>
      <c r="C84" s="66"/>
      <c r="D84" s="66"/>
      <c r="E84" s="66"/>
      <c r="F84" s="75"/>
      <c r="G84" s="66">
        <v>12200000</v>
      </c>
      <c r="H84" s="66">
        <v>7790149.14</v>
      </c>
      <c r="I84" s="62">
        <f t="shared" si="7"/>
        <v>0.6385368147540983</v>
      </c>
      <c r="J84" s="64">
        <f t="shared" si="5"/>
        <v>7790149.14</v>
      </c>
      <c r="K84" s="24"/>
    </row>
    <row r="85" spans="1:11" s="15" customFormat="1" ht="42" thickBot="1" thickTop="1">
      <c r="A85" s="65">
        <v>7323</v>
      </c>
      <c r="B85" s="67" t="s">
        <v>175</v>
      </c>
      <c r="C85" s="66"/>
      <c r="D85" s="66"/>
      <c r="E85" s="66"/>
      <c r="F85" s="75"/>
      <c r="G85" s="66">
        <v>2000000</v>
      </c>
      <c r="H85" s="66">
        <v>1125850.19</v>
      </c>
      <c r="I85" s="62">
        <f t="shared" si="7"/>
        <v>0.562925095</v>
      </c>
      <c r="J85" s="64">
        <f t="shared" si="5"/>
        <v>1125850.19</v>
      </c>
      <c r="K85" s="24"/>
    </row>
    <row r="86" spans="1:11" s="15" customFormat="1" ht="42" thickBot="1" thickTop="1">
      <c r="A86" s="65">
        <v>7325</v>
      </c>
      <c r="B86" s="60" t="s">
        <v>174</v>
      </c>
      <c r="C86" s="66"/>
      <c r="D86" s="66"/>
      <c r="E86" s="66"/>
      <c r="F86" s="75"/>
      <c r="G86" s="66">
        <v>1000000</v>
      </c>
      <c r="H86" s="66">
        <v>176524.97</v>
      </c>
      <c r="I86" s="62">
        <f t="shared" si="7"/>
        <v>0.17652497</v>
      </c>
      <c r="J86" s="64">
        <f t="shared" si="5"/>
        <v>176524.97</v>
      </c>
      <c r="K86" s="24"/>
    </row>
    <row r="87" spans="1:11" s="11" customFormat="1" ht="42" thickBot="1" thickTop="1">
      <c r="A87" s="65">
        <v>7330</v>
      </c>
      <c r="B87" s="60" t="s">
        <v>176</v>
      </c>
      <c r="C87" s="66"/>
      <c r="D87" s="66"/>
      <c r="E87" s="66"/>
      <c r="F87" s="75"/>
      <c r="G87" s="66">
        <v>14800000</v>
      </c>
      <c r="H87" s="66">
        <v>1620232.73</v>
      </c>
      <c r="I87" s="62">
        <f t="shared" si="7"/>
        <v>0.10947518445945946</v>
      </c>
      <c r="J87" s="64">
        <f>H87+E87</f>
        <v>1620232.73</v>
      </c>
      <c r="K87" s="23"/>
    </row>
    <row r="88" spans="1:11" s="11" customFormat="1" ht="42" thickBot="1" thickTop="1">
      <c r="A88" s="65">
        <v>7370</v>
      </c>
      <c r="B88" s="60" t="s">
        <v>177</v>
      </c>
      <c r="C88" s="66"/>
      <c r="D88" s="66"/>
      <c r="E88" s="66"/>
      <c r="F88" s="75"/>
      <c r="G88" s="66">
        <v>28000000</v>
      </c>
      <c r="H88" s="66">
        <v>1886095.35</v>
      </c>
      <c r="I88" s="62">
        <f t="shared" si="7"/>
        <v>0.06736054821428572</v>
      </c>
      <c r="J88" s="64">
        <f>H88+E88</f>
        <v>1886095.35</v>
      </c>
      <c r="K88" s="23"/>
    </row>
    <row r="89" spans="1:12" s="11" customFormat="1" ht="21.75" thickBot="1" thickTop="1">
      <c r="A89" s="65">
        <v>7413</v>
      </c>
      <c r="B89" s="60" t="s">
        <v>205</v>
      </c>
      <c r="C89" s="66">
        <v>9543407</v>
      </c>
      <c r="D89" s="66">
        <v>0</v>
      </c>
      <c r="E89" s="66">
        <v>0</v>
      </c>
      <c r="F89" s="62">
        <v>0</v>
      </c>
      <c r="G89" s="66"/>
      <c r="H89" s="66"/>
      <c r="I89" s="69"/>
      <c r="J89" s="64">
        <f>H89+E89</f>
        <v>0</v>
      </c>
      <c r="K89" s="85" t="s">
        <v>204</v>
      </c>
      <c r="L89" s="86"/>
    </row>
    <row r="90" spans="1:11" s="9" customFormat="1" ht="34.5" thickBot="1" thickTop="1">
      <c r="A90" s="65" t="s">
        <v>108</v>
      </c>
      <c r="B90" s="60" t="s">
        <v>109</v>
      </c>
      <c r="C90" s="66">
        <v>35492035</v>
      </c>
      <c r="D90" s="66">
        <v>7867206</v>
      </c>
      <c r="E90" s="66">
        <v>7867204.8</v>
      </c>
      <c r="F90" s="62">
        <f aca="true" t="shared" si="8" ref="F90:F95">E90/D90</f>
        <v>0.9999998474680846</v>
      </c>
      <c r="G90" s="64"/>
      <c r="H90" s="64"/>
      <c r="I90" s="69"/>
      <c r="J90" s="64">
        <f t="shared" si="5"/>
        <v>7867204.8</v>
      </c>
      <c r="K90" s="49"/>
    </row>
    <row r="91" spans="1:11" s="9" customFormat="1" ht="62.25" thickBot="1" thickTop="1">
      <c r="A91" s="65" t="s">
        <v>110</v>
      </c>
      <c r="B91" s="60" t="s">
        <v>111</v>
      </c>
      <c r="C91" s="66">
        <v>75500000</v>
      </c>
      <c r="D91" s="66">
        <v>2300000</v>
      </c>
      <c r="E91" s="66">
        <v>1801673.78</v>
      </c>
      <c r="F91" s="62">
        <f t="shared" si="8"/>
        <v>0.7833364260869565</v>
      </c>
      <c r="G91" s="64">
        <v>44083234</v>
      </c>
      <c r="H91" s="64">
        <v>1664658.82</v>
      </c>
      <c r="I91" s="62">
        <f>H91/G91</f>
        <v>0.037761721837377</v>
      </c>
      <c r="J91" s="64">
        <f t="shared" si="5"/>
        <v>3466332.6</v>
      </c>
      <c r="K91" s="49"/>
    </row>
    <row r="92" spans="1:10" ht="42" thickBot="1" thickTop="1">
      <c r="A92" s="65" t="s">
        <v>112</v>
      </c>
      <c r="B92" s="60" t="s">
        <v>113</v>
      </c>
      <c r="C92" s="66">
        <v>4082100</v>
      </c>
      <c r="D92" s="66">
        <v>1155423</v>
      </c>
      <c r="E92" s="66">
        <v>1011386.31</v>
      </c>
      <c r="F92" s="62">
        <f t="shared" si="8"/>
        <v>0.875338564318003</v>
      </c>
      <c r="G92" s="64">
        <v>1300000</v>
      </c>
      <c r="H92" s="64">
        <v>0</v>
      </c>
      <c r="I92" s="62">
        <f>H92/G92</f>
        <v>0</v>
      </c>
      <c r="J92" s="64">
        <f t="shared" si="5"/>
        <v>1011386.31</v>
      </c>
    </row>
    <row r="93" spans="1:10" ht="42" thickBot="1" thickTop="1">
      <c r="A93" s="65" t="s">
        <v>114</v>
      </c>
      <c r="B93" s="60" t="s">
        <v>115</v>
      </c>
      <c r="C93" s="66">
        <v>4319000</v>
      </c>
      <c r="D93" s="66">
        <v>1500000</v>
      </c>
      <c r="E93" s="66">
        <v>56000</v>
      </c>
      <c r="F93" s="62">
        <f t="shared" si="8"/>
        <v>0.037333333333333336</v>
      </c>
      <c r="G93" s="64"/>
      <c r="H93" s="64"/>
      <c r="I93" s="69"/>
      <c r="J93" s="64">
        <f t="shared" si="5"/>
        <v>56000</v>
      </c>
    </row>
    <row r="94" spans="1:10" ht="42" thickBot="1" thickTop="1">
      <c r="A94" s="65" t="s">
        <v>116</v>
      </c>
      <c r="B94" s="60" t="s">
        <v>117</v>
      </c>
      <c r="C94" s="66">
        <v>420000</v>
      </c>
      <c r="D94" s="66">
        <v>260000</v>
      </c>
      <c r="E94" s="66">
        <v>38557.2</v>
      </c>
      <c r="F94" s="62">
        <f t="shared" si="8"/>
        <v>0.14829692307692308</v>
      </c>
      <c r="G94" s="64"/>
      <c r="H94" s="64"/>
      <c r="I94" s="69"/>
      <c r="J94" s="64">
        <f t="shared" si="5"/>
        <v>38557.2</v>
      </c>
    </row>
    <row r="95" spans="1:10" ht="21.75" thickBot="1" thickTop="1">
      <c r="A95" s="65" t="s">
        <v>118</v>
      </c>
      <c r="B95" s="60" t="s">
        <v>119</v>
      </c>
      <c r="C95" s="66">
        <v>550000</v>
      </c>
      <c r="D95" s="66">
        <v>450000</v>
      </c>
      <c r="E95" s="66">
        <v>380523.85</v>
      </c>
      <c r="F95" s="62">
        <f t="shared" si="8"/>
        <v>0.8456085555555555</v>
      </c>
      <c r="G95" s="64">
        <v>7250000</v>
      </c>
      <c r="H95" s="64">
        <v>6995481.02</v>
      </c>
      <c r="I95" s="62">
        <f>H95/G95</f>
        <v>0.9648939337931034</v>
      </c>
      <c r="J95" s="64">
        <f t="shared" si="5"/>
        <v>7376004.869999999</v>
      </c>
    </row>
    <row r="96" spans="1:10" ht="42" thickBot="1" thickTop="1">
      <c r="A96" s="65">
        <v>7650</v>
      </c>
      <c r="B96" s="60" t="s">
        <v>178</v>
      </c>
      <c r="C96" s="66"/>
      <c r="D96" s="66"/>
      <c r="E96" s="66"/>
      <c r="F96" s="62"/>
      <c r="G96" s="64">
        <v>50000</v>
      </c>
      <c r="H96" s="64">
        <v>1000</v>
      </c>
      <c r="I96" s="62">
        <f>H96/G96</f>
        <v>0.02</v>
      </c>
      <c r="J96" s="64">
        <f>H96+E96</f>
        <v>1000</v>
      </c>
    </row>
    <row r="97" spans="1:10" ht="42" thickBot="1" thickTop="1">
      <c r="A97" s="65">
        <v>7670</v>
      </c>
      <c r="B97" s="60" t="s">
        <v>179</v>
      </c>
      <c r="C97" s="66"/>
      <c r="D97" s="66"/>
      <c r="E97" s="66"/>
      <c r="F97" s="62"/>
      <c r="G97" s="64">
        <v>24366196</v>
      </c>
      <c r="H97" s="64">
        <v>10138409.11</v>
      </c>
      <c r="I97" s="62">
        <f>H97/G97</f>
        <v>0.4160850183590413</v>
      </c>
      <c r="J97" s="64">
        <f>H97+E97</f>
        <v>10138409.11</v>
      </c>
    </row>
    <row r="98" spans="1:10" ht="42" thickBot="1" thickTop="1">
      <c r="A98" s="65" t="s">
        <v>120</v>
      </c>
      <c r="B98" s="60" t="s">
        <v>121</v>
      </c>
      <c r="C98" s="66">
        <v>162800</v>
      </c>
      <c r="D98" s="66">
        <v>40800</v>
      </c>
      <c r="E98" s="66">
        <v>40689.45</v>
      </c>
      <c r="F98" s="62">
        <f>E98/D98</f>
        <v>0.9972904411764705</v>
      </c>
      <c r="G98" s="64"/>
      <c r="H98" s="64"/>
      <c r="I98" s="69"/>
      <c r="J98" s="64">
        <f t="shared" si="5"/>
        <v>40689.45</v>
      </c>
    </row>
    <row r="99" spans="1:11" s="9" customFormat="1" ht="143.25" thickBot="1" thickTop="1">
      <c r="A99" s="92">
        <v>7691</v>
      </c>
      <c r="B99" s="76" t="s">
        <v>180</v>
      </c>
      <c r="C99" s="94"/>
      <c r="D99" s="94"/>
      <c r="E99" s="94"/>
      <c r="F99" s="104"/>
      <c r="G99" s="94">
        <v>4201500</v>
      </c>
      <c r="H99" s="94">
        <v>407718.36</v>
      </c>
      <c r="I99" s="106">
        <f>H99/G99</f>
        <v>0.0970411424491253</v>
      </c>
      <c r="J99" s="107">
        <f>H99+E99</f>
        <v>407718.36</v>
      </c>
      <c r="K99" s="21"/>
    </row>
    <row r="100" spans="1:11" s="9" customFormat="1" ht="42" thickBot="1" thickTop="1">
      <c r="A100" s="93"/>
      <c r="B100" s="80" t="s">
        <v>181</v>
      </c>
      <c r="C100" s="95"/>
      <c r="D100" s="95"/>
      <c r="E100" s="95"/>
      <c r="F100" s="105"/>
      <c r="G100" s="95"/>
      <c r="H100" s="95"/>
      <c r="I100" s="105"/>
      <c r="J100" s="108"/>
      <c r="K100" s="21"/>
    </row>
    <row r="101" spans="1:11" s="9" customFormat="1" ht="42" thickBot="1" thickTop="1">
      <c r="A101" s="65" t="s">
        <v>122</v>
      </c>
      <c r="B101" s="60" t="s">
        <v>167</v>
      </c>
      <c r="C101" s="66">
        <v>3285765</v>
      </c>
      <c r="D101" s="66">
        <v>500000</v>
      </c>
      <c r="E101" s="66">
        <v>381427.91</v>
      </c>
      <c r="F101" s="62">
        <f>E101/D101</f>
        <v>0.76285582</v>
      </c>
      <c r="G101" s="64">
        <v>200000</v>
      </c>
      <c r="H101" s="64">
        <v>0</v>
      </c>
      <c r="I101" s="62">
        <f aca="true" t="shared" si="9" ref="I101:I106">H101/G101</f>
        <v>0</v>
      </c>
      <c r="J101" s="64">
        <f t="shared" si="5"/>
        <v>381427.91</v>
      </c>
      <c r="K101" s="21"/>
    </row>
    <row r="102" spans="1:11" ht="21.75" thickBot="1" thickTop="1">
      <c r="A102" s="55" t="s">
        <v>123</v>
      </c>
      <c r="B102" s="56" t="s">
        <v>124</v>
      </c>
      <c r="C102" s="57">
        <f>SUM(C103:C109)</f>
        <v>10932608</v>
      </c>
      <c r="D102" s="57">
        <f>SUM(D103:D109)</f>
        <v>1536533</v>
      </c>
      <c r="E102" s="57">
        <f>SUM(E103:E109)</f>
        <v>1370470.91</v>
      </c>
      <c r="F102" s="58">
        <f>E102/D102</f>
        <v>0.8919241630345719</v>
      </c>
      <c r="G102" s="57">
        <f>SUM(G103:G109)</f>
        <v>548000</v>
      </c>
      <c r="H102" s="57">
        <f>SUM(H103:H109)</f>
        <v>24075.1</v>
      </c>
      <c r="I102" s="58">
        <f t="shared" si="9"/>
        <v>0.04393266423357664</v>
      </c>
      <c r="J102" s="57">
        <f>J103+J104+J106+J107+J108+J109+J105</f>
        <v>1394546.01</v>
      </c>
      <c r="K102" s="3" t="b">
        <f>J102=E102+H102</f>
        <v>1</v>
      </c>
    </row>
    <row r="103" spans="1:10" ht="21.75" thickBot="1" thickTop="1">
      <c r="A103" s="65" t="s">
        <v>125</v>
      </c>
      <c r="B103" s="60" t="s">
        <v>126</v>
      </c>
      <c r="C103" s="66">
        <v>1443054</v>
      </c>
      <c r="D103" s="66">
        <v>324133</v>
      </c>
      <c r="E103" s="66">
        <v>300675.78</v>
      </c>
      <c r="F103" s="62">
        <f>E103/D103</f>
        <v>0.9276308799165776</v>
      </c>
      <c r="G103" s="64">
        <v>48000</v>
      </c>
      <c r="H103" s="64">
        <v>0</v>
      </c>
      <c r="I103" s="62">
        <f t="shared" si="9"/>
        <v>0</v>
      </c>
      <c r="J103" s="64">
        <f t="shared" si="5"/>
        <v>300675.78</v>
      </c>
    </row>
    <row r="104" spans="1:11" s="9" customFormat="1" ht="42" thickBot="1" thickTop="1">
      <c r="A104" s="65">
        <v>8311</v>
      </c>
      <c r="B104" s="60" t="s">
        <v>182</v>
      </c>
      <c r="C104" s="66"/>
      <c r="D104" s="66"/>
      <c r="E104" s="66"/>
      <c r="F104" s="62"/>
      <c r="G104" s="64">
        <v>400000</v>
      </c>
      <c r="H104" s="64">
        <v>9090</v>
      </c>
      <c r="I104" s="62">
        <f t="shared" si="9"/>
        <v>0.022725</v>
      </c>
      <c r="J104" s="64">
        <f t="shared" si="5"/>
        <v>9090</v>
      </c>
      <c r="K104" s="21"/>
    </row>
    <row r="105" spans="1:11" s="9" customFormat="1" ht="21.75" thickBot="1" thickTop="1">
      <c r="A105" s="65">
        <v>8312</v>
      </c>
      <c r="B105" s="60" t="s">
        <v>188</v>
      </c>
      <c r="C105" s="66"/>
      <c r="D105" s="66"/>
      <c r="E105" s="66"/>
      <c r="F105" s="62"/>
      <c r="G105" s="64">
        <v>70000</v>
      </c>
      <c r="H105" s="64">
        <v>0</v>
      </c>
      <c r="I105" s="62">
        <f t="shared" si="9"/>
        <v>0</v>
      </c>
      <c r="J105" s="64">
        <f t="shared" si="5"/>
        <v>0</v>
      </c>
      <c r="K105" s="21"/>
    </row>
    <row r="106" spans="1:11" s="10" customFormat="1" ht="42" thickBot="1" thickTop="1">
      <c r="A106" s="65">
        <v>8330</v>
      </c>
      <c r="B106" s="60" t="s">
        <v>183</v>
      </c>
      <c r="C106" s="66"/>
      <c r="D106" s="66"/>
      <c r="E106" s="66"/>
      <c r="F106" s="62"/>
      <c r="G106" s="64">
        <v>30000</v>
      </c>
      <c r="H106" s="64">
        <v>14985.1</v>
      </c>
      <c r="I106" s="62">
        <f t="shared" si="9"/>
        <v>0.49950333333333335</v>
      </c>
      <c r="J106" s="64">
        <f>H106+E106</f>
        <v>14985.1</v>
      </c>
      <c r="K106" s="22"/>
    </row>
    <row r="107" spans="1:10" ht="42" thickBot="1" thickTop="1">
      <c r="A107" s="65" t="s">
        <v>127</v>
      </c>
      <c r="B107" s="60" t="s">
        <v>128</v>
      </c>
      <c r="C107" s="66">
        <v>5313400</v>
      </c>
      <c r="D107" s="66">
        <v>1163400</v>
      </c>
      <c r="E107" s="66">
        <v>1021147.39</v>
      </c>
      <c r="F107" s="62">
        <f>E107/D107</f>
        <v>0.8777268265428916</v>
      </c>
      <c r="G107" s="64"/>
      <c r="H107" s="64"/>
      <c r="I107" s="69"/>
      <c r="J107" s="64">
        <f t="shared" si="5"/>
        <v>1021147.39</v>
      </c>
    </row>
    <row r="108" spans="1:10" ht="21.75" thickBot="1" thickTop="1">
      <c r="A108" s="65">
        <v>8600</v>
      </c>
      <c r="B108" s="68" t="s">
        <v>147</v>
      </c>
      <c r="C108" s="66">
        <v>1176154</v>
      </c>
      <c r="D108" s="66">
        <v>49000</v>
      </c>
      <c r="E108" s="66">
        <v>48647.74</v>
      </c>
      <c r="F108" s="62">
        <f>E108/D108</f>
        <v>0.9928110204081633</v>
      </c>
      <c r="G108" s="64"/>
      <c r="H108" s="64"/>
      <c r="I108" s="69"/>
      <c r="J108" s="64">
        <f>H108+E108</f>
        <v>48647.74</v>
      </c>
    </row>
    <row r="109" spans="1:12" ht="21.75" thickBot="1" thickTop="1">
      <c r="A109" s="65" t="s">
        <v>129</v>
      </c>
      <c r="B109" s="67" t="s">
        <v>130</v>
      </c>
      <c r="C109" s="66">
        <v>3000000</v>
      </c>
      <c r="D109" s="66">
        <v>0</v>
      </c>
      <c r="E109" s="66">
        <v>0</v>
      </c>
      <c r="F109" s="62">
        <v>0</v>
      </c>
      <c r="G109" s="64"/>
      <c r="H109" s="64"/>
      <c r="I109" s="69"/>
      <c r="J109" s="64">
        <f>H109+E109</f>
        <v>0</v>
      </c>
      <c r="K109" s="85" t="s">
        <v>204</v>
      </c>
      <c r="L109" s="86"/>
    </row>
    <row r="110" spans="1:13" ht="21.75" thickBot="1" thickTop="1">
      <c r="A110" s="55" t="s">
        <v>131</v>
      </c>
      <c r="B110" s="56" t="s">
        <v>132</v>
      </c>
      <c r="C110" s="57">
        <f>SUM(C111:C112)</f>
        <v>71459800</v>
      </c>
      <c r="D110" s="57">
        <f>SUM(D111:D112)</f>
        <v>17881700</v>
      </c>
      <c r="E110" s="57">
        <f>SUM(E111:E112)</f>
        <v>17881700</v>
      </c>
      <c r="F110" s="58">
        <f>E110/D110</f>
        <v>1</v>
      </c>
      <c r="G110" s="57">
        <f>SUM(G111:G112)</f>
        <v>0</v>
      </c>
      <c r="H110" s="57">
        <f>SUM(H111:H112)</f>
        <v>0</v>
      </c>
      <c r="I110" s="58">
        <v>0</v>
      </c>
      <c r="J110" s="57">
        <f>J111+J112</f>
        <v>17881700</v>
      </c>
      <c r="K110" s="3" t="b">
        <f>J110=E110+H110</f>
        <v>1</v>
      </c>
      <c r="L110" s="85" t="s">
        <v>204</v>
      </c>
      <c r="M110" s="86"/>
    </row>
    <row r="111" spans="1:10" ht="21.75" thickBot="1" thickTop="1">
      <c r="A111" s="65" t="s">
        <v>133</v>
      </c>
      <c r="B111" s="67" t="s">
        <v>168</v>
      </c>
      <c r="C111" s="66">
        <v>71259800</v>
      </c>
      <c r="D111" s="66">
        <v>17814900</v>
      </c>
      <c r="E111" s="66">
        <v>17814900</v>
      </c>
      <c r="F111" s="62">
        <f>E111/D111</f>
        <v>1</v>
      </c>
      <c r="G111" s="64"/>
      <c r="H111" s="64"/>
      <c r="I111" s="69"/>
      <c r="J111" s="64">
        <f t="shared" si="5"/>
        <v>17814900</v>
      </c>
    </row>
    <row r="112" spans="1:10" ht="82.5" thickBot="1" thickTop="1">
      <c r="A112" s="65" t="s">
        <v>134</v>
      </c>
      <c r="B112" s="60" t="s">
        <v>169</v>
      </c>
      <c r="C112" s="66">
        <v>200000</v>
      </c>
      <c r="D112" s="66">
        <v>66800</v>
      </c>
      <c r="E112" s="66">
        <v>66800</v>
      </c>
      <c r="F112" s="62">
        <f>E112/D112</f>
        <v>1</v>
      </c>
      <c r="G112" s="64"/>
      <c r="H112" s="64"/>
      <c r="I112" s="69"/>
      <c r="J112" s="64">
        <f t="shared" si="5"/>
        <v>66800</v>
      </c>
    </row>
    <row r="113" spans="1:11" ht="61.5" customHeight="1" thickBot="1" thickTop="1">
      <c r="A113" s="55" t="s">
        <v>135</v>
      </c>
      <c r="B113" s="56" t="s">
        <v>143</v>
      </c>
      <c r="C113" s="57">
        <f>C110+C102+C81+C71+C62+C34+C24+C13+C9+C55</f>
        <v>2304974950</v>
      </c>
      <c r="D113" s="57">
        <f>D110+D102+D81+D71+D62+D34+D24+D13+D9+D55</f>
        <v>645715669.6</v>
      </c>
      <c r="E113" s="57">
        <f>E110+E102+E81+E71+E62+E34+E24+E13+E9+E55</f>
        <v>577622459.35</v>
      </c>
      <c r="F113" s="58">
        <f>E113/D113</f>
        <v>0.894546139336867</v>
      </c>
      <c r="G113" s="57">
        <f>G110+G102+G81+G71+G62+G34+G24+G13+G9+G55</f>
        <v>400944359.57</v>
      </c>
      <c r="H113" s="57">
        <f>H110+H102+H81+H71+H62+H34+H24+H13+H9+H55</f>
        <v>89262231.01</v>
      </c>
      <c r="I113" s="58">
        <f>H113/G113</f>
        <v>0.2226299706665805</v>
      </c>
      <c r="J113" s="57">
        <f>J110+J102+J81+J71+J62+J34+J24+J13+J9+J55</f>
        <v>666884690.36</v>
      </c>
      <c r="K113" s="3" t="b">
        <f>J113=E113+H113</f>
        <v>1</v>
      </c>
    </row>
    <row r="114" spans="1:11" s="18" customFormat="1" ht="62.25" thickBot="1" thickTop="1">
      <c r="A114" s="65">
        <v>8821</v>
      </c>
      <c r="B114" s="82" t="s">
        <v>206</v>
      </c>
      <c r="C114" s="77"/>
      <c r="D114" s="77"/>
      <c r="E114" s="77"/>
      <c r="F114" s="78"/>
      <c r="G114" s="79">
        <v>150600</v>
      </c>
      <c r="H114" s="79">
        <v>0</v>
      </c>
      <c r="I114" s="78">
        <f>H114/G114</f>
        <v>0</v>
      </c>
      <c r="J114" s="79">
        <f>H114+E114</f>
        <v>0</v>
      </c>
      <c r="K114" s="25"/>
    </row>
    <row r="115" spans="1:11" s="18" customFormat="1" ht="82.5" thickBot="1" thickTop="1">
      <c r="A115" s="65">
        <v>8822</v>
      </c>
      <c r="B115" s="82" t="s">
        <v>207</v>
      </c>
      <c r="C115" s="77"/>
      <c r="D115" s="77"/>
      <c r="E115" s="77"/>
      <c r="F115" s="78"/>
      <c r="G115" s="79">
        <v>-150600</v>
      </c>
      <c r="H115" s="79">
        <v>-28727.82</v>
      </c>
      <c r="I115" s="78">
        <f>H115/G115</f>
        <v>0.19075577689243028</v>
      </c>
      <c r="J115" s="79">
        <f>H115+E115</f>
        <v>-28727.82</v>
      </c>
      <c r="K115" s="25"/>
    </row>
    <row r="116" spans="1:11" s="16" customFormat="1" ht="54.75" customHeight="1" thickBot="1" thickTop="1">
      <c r="A116" s="70"/>
      <c r="B116" s="71" t="s">
        <v>142</v>
      </c>
      <c r="C116" s="72">
        <f>C113+C114+C115</f>
        <v>2304974950</v>
      </c>
      <c r="D116" s="72">
        <f>D113+D114+D115</f>
        <v>645715669.6</v>
      </c>
      <c r="E116" s="72">
        <f>E113+E114+E115</f>
        <v>577622459.35</v>
      </c>
      <c r="F116" s="73">
        <f>E116/D116</f>
        <v>0.894546139336867</v>
      </c>
      <c r="G116" s="72">
        <f>G113+G114+G115</f>
        <v>400944359.57</v>
      </c>
      <c r="H116" s="72">
        <f>H113+H114+H115</f>
        <v>89233503.19000001</v>
      </c>
      <c r="I116" s="73">
        <f>H116/G116</f>
        <v>0.22255832027591083</v>
      </c>
      <c r="J116" s="72">
        <f>J113+J114+J115</f>
        <v>666855962.54</v>
      </c>
      <c r="K116" s="3" t="b">
        <f>J116=E116+H116</f>
        <v>1</v>
      </c>
    </row>
    <row r="117" spans="1:11" s="16" customFormat="1" ht="57.75" customHeight="1" hidden="1">
      <c r="A117" s="39"/>
      <c r="B117" s="40"/>
      <c r="C117" s="41"/>
      <c r="D117" s="41"/>
      <c r="E117" s="41"/>
      <c r="F117" s="42"/>
      <c r="G117" s="41"/>
      <c r="H117" s="41"/>
      <c r="I117" s="43"/>
      <c r="J117" s="41"/>
      <c r="K117" s="37"/>
    </row>
    <row r="118" spans="1:11" s="16" customFormat="1" ht="30" customHeight="1" thickTop="1">
      <c r="A118" s="44"/>
      <c r="B118" s="45"/>
      <c r="C118" s="46"/>
      <c r="D118" s="46"/>
      <c r="E118" s="46"/>
      <c r="F118" s="47"/>
      <c r="G118" s="46"/>
      <c r="H118" s="46"/>
      <c r="I118" s="48"/>
      <c r="J118" s="46"/>
      <c r="K118" s="38"/>
    </row>
    <row r="119" spans="1:11" s="16" customFormat="1" ht="30" customHeight="1">
      <c r="A119" s="44"/>
      <c r="B119" s="81" t="s">
        <v>208</v>
      </c>
      <c r="C119" s="46"/>
      <c r="D119" s="46"/>
      <c r="E119" s="46"/>
      <c r="F119" s="47"/>
      <c r="G119" s="46"/>
      <c r="H119" s="46" t="s">
        <v>209</v>
      </c>
      <c r="I119" s="48"/>
      <c r="J119" s="46"/>
      <c r="K119" s="51"/>
    </row>
    <row r="120" spans="1:16" ht="25.5">
      <c r="A120" s="30"/>
      <c r="B120" s="96" t="s">
        <v>190</v>
      </c>
      <c r="C120" s="97"/>
      <c r="D120" s="31"/>
      <c r="E120" s="31"/>
      <c r="F120" s="31"/>
      <c r="G120" s="31"/>
      <c r="H120" s="53" t="s">
        <v>189</v>
      </c>
      <c r="I120" s="31"/>
      <c r="J120" s="31"/>
      <c r="K120" s="19"/>
      <c r="L120" s="12"/>
      <c r="M120" s="12"/>
      <c r="N120" s="12"/>
      <c r="O120" s="12"/>
      <c r="P120" s="12"/>
    </row>
    <row r="121" spans="2:8" ht="20.25">
      <c r="B121" s="90"/>
      <c r="C121" s="91"/>
      <c r="D121" s="13"/>
      <c r="E121" s="14"/>
      <c r="F121" s="14"/>
      <c r="G121" s="14"/>
      <c r="H121" s="14"/>
    </row>
    <row r="122" spans="3:7" ht="20.25" hidden="1">
      <c r="C122" s="17">
        <f>C116-2230515150-C114</f>
        <v>74459800</v>
      </c>
      <c r="D122" s="17">
        <f>D116-2614392200.26-D114</f>
        <v>-1968676530.6600003</v>
      </c>
      <c r="G122" s="17">
        <f>G116-400944359.57-G114-G115</f>
        <v>0</v>
      </c>
    </row>
    <row r="123" spans="3:8" ht="40.5" hidden="1">
      <c r="C123" s="17">
        <f>C111</f>
        <v>71259800</v>
      </c>
      <c r="D123" s="17">
        <f>D111</f>
        <v>17814900</v>
      </c>
      <c r="E123" s="17" t="s">
        <v>144</v>
      </c>
      <c r="F123" s="17" t="b">
        <f>G123+G124=G122+G125</f>
        <v>1</v>
      </c>
      <c r="G123" s="17"/>
      <c r="H123" s="17" t="s">
        <v>148</v>
      </c>
    </row>
    <row r="124" spans="3:8" ht="40.5" hidden="1">
      <c r="C124" s="17">
        <f>C112</f>
        <v>200000</v>
      </c>
      <c r="D124" s="17">
        <f>D112</f>
        <v>66800</v>
      </c>
      <c r="E124" s="17" t="s">
        <v>145</v>
      </c>
      <c r="G124" s="17"/>
      <c r="H124" s="17" t="s">
        <v>148</v>
      </c>
    </row>
    <row r="125" spans="3:8" ht="20.25" hidden="1">
      <c r="C125" s="17">
        <f>C122-C123-C124-C126-C127</f>
        <v>3000000</v>
      </c>
      <c r="D125" s="36" t="b">
        <f>C125=C109</f>
        <v>1</v>
      </c>
      <c r="E125" s="17" t="s">
        <v>130</v>
      </c>
      <c r="G125" s="46"/>
      <c r="H125" s="46"/>
    </row>
    <row r="126" spans="3:8" ht="40.5" hidden="1">
      <c r="C126" s="17"/>
      <c r="D126" s="17"/>
      <c r="E126" s="17" t="s">
        <v>148</v>
      </c>
      <c r="G126" s="50"/>
      <c r="H126" s="50"/>
    </row>
    <row r="127" spans="3:5" ht="60.75" hidden="1">
      <c r="C127" s="17"/>
      <c r="D127" s="17"/>
      <c r="E127" s="17" t="s">
        <v>152</v>
      </c>
    </row>
  </sheetData>
  <sheetProtection/>
  <mergeCells count="26">
    <mergeCell ref="F99:F100"/>
    <mergeCell ref="H99:H100"/>
    <mergeCell ref="E99:E100"/>
    <mergeCell ref="L110:M110"/>
    <mergeCell ref="G99:G100"/>
    <mergeCell ref="I99:I100"/>
    <mergeCell ref="J99:J100"/>
    <mergeCell ref="K109:L109"/>
    <mergeCell ref="B121:C121"/>
    <mergeCell ref="A99:A100"/>
    <mergeCell ref="C99:C100"/>
    <mergeCell ref="D99:D100"/>
    <mergeCell ref="B120:C120"/>
    <mergeCell ref="I1:J1"/>
    <mergeCell ref="I2:J2"/>
    <mergeCell ref="A4:J4"/>
    <mergeCell ref="A5:J5"/>
    <mergeCell ref="G7:I7"/>
    <mergeCell ref="A7:A8"/>
    <mergeCell ref="K77:L77"/>
    <mergeCell ref="K89:L89"/>
    <mergeCell ref="C7:F7"/>
    <mergeCell ref="J7:J8"/>
    <mergeCell ref="B7:B8"/>
    <mergeCell ref="K26:L26"/>
    <mergeCell ref="K47:L47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5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2020-05-08T12:17:27Z</cp:lastPrinted>
  <dcterms:created xsi:type="dcterms:W3CDTF">2018-05-02T09:31:47Z</dcterms:created>
  <dcterms:modified xsi:type="dcterms:W3CDTF">2020-05-12T11:38:26Z</dcterms:modified>
  <cp:category/>
  <cp:version/>
  <cp:contentType/>
  <cp:contentStatus/>
</cp:coreProperties>
</file>