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Аркуш1" sheetId="1" r:id="rId1"/>
  </sheets>
  <definedNames>
    <definedName name="_xlnm.Print_Area" localSheetId="0">'Аркуш1'!$A$1:$J$148</definedName>
  </definedNames>
  <calcPr fullCalcOnLoad="1"/>
</workbook>
</file>

<file path=xl/sharedStrings.xml><?xml version="1.0" encoding="utf-8"?>
<sst xmlns="http://schemas.openxmlformats.org/spreadsheetml/2006/main" count="266" uniqueCount="258">
  <si>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</si>
  <si>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</si>
  <si>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</si>
  <si>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</si>
  <si>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</si>
  <si>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</si>
  <si>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</si>
  <si>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</si>
  <si>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</si>
  <si>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</si>
  <si>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</si>
  <si>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</si>
  <si>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</si>
  <si>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</si>
  <si>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</si>
  <si>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</si>
  <si>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</si>
  <si>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</si>
  <si>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</si>
  <si>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</si>
  <si>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</si>
  <si>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</si>
  <si>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</si>
  <si>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</si>
  <si>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</si>
  <si>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</si>
  <si>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</si>
  <si>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</si>
  <si>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</si>
  <si>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</si>
  <si>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</si>
  <si>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</si>
  <si>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</si>
  <si>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</si>
  <si>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</si>
  <si>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</si>
  <si>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</si>
  <si>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</si>
  <si>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</si>
  <si>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</si>
  <si>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</si>
  <si>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</si>
  <si>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</si>
  <si>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</si>
  <si>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</si>
  <si>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</si>
  <si>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</si>
  <si>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</si>
  <si>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</si>
  <si>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</si>
  <si>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</si>
  <si>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</si>
  <si>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</si>
  <si>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</si>
  <si>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</si>
  <si>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</si>
  <si>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</si>
  <si>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</si>
  <si>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</si>
  <si>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</si>
  <si>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</si>
  <si>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</si>
  <si>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</si>
  <si>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</si>
  <si>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</si>
  <si>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</si>
  <si>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</si>
  <si>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</si>
  <si>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</si>
  <si>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</si>
  <si>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</si>
  <si>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</si>
  <si>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</si>
  <si>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</si>
  <si>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</si>
  <si>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</si>
  <si>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</si>
  <si>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</si>
  <si>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</si>
  <si>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</si>
  <si>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</si>
  <si>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</si>
  <si>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</si>
  <si>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</si>
  <si>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</si>
  <si>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</si>
  <si>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</si>
  <si>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</si>
  <si>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</si>
  <si>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</si>
  <si>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</si>
  <si>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</si>
  <si>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</si>
  <si>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</si>
  <si>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</si>
  <si>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</si>
  <si>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</si>
  <si>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</si>
  <si>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</si>
  <si>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</si>
  <si>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</si>
  <si>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</si>
  <si>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</si>
  <si>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</si>
  <si>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</si>
  <si>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</si>
  <si>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</si>
  <si>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</si>
  <si>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</si>
  <si>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</si>
  <si>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</si>
  <si>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</si>
  <si>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</si>
  <si>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</si>
  <si>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</si>
  <si>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</si>
  <si>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</si>
  <si>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</si>
  <si>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</si>
  <si>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</si>
  <si>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</si>
  <si>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</si>
  <si>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</si>
  <si>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</si>
  <si>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</si>
  <si>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</si>
  <si>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</si>
  <si>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</si>
  <si>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</si>
  <si>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</si>
  <si>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</si>
  <si>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</si>
  <si>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</si>
  <si>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</si>
  <si>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</si>
  <si>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</si>
  <si>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</si>
  <si>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</si>
  <si>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</si>
  <si>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</si>
  <si>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</si>
  <si>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</si>
  <si>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</si>
  <si>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</si>
  <si>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</si>
  <si>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</si>
  <si>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</si>
  <si>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</si>
  <si>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</si>
  <si>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</si>
  <si>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</si>
  <si>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</si>
  <si>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</si>
  <si>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</si>
  <si>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</si>
  <si>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</si>
  <si>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</si>
  <si>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</si>
  <si>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</si>
  <si>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</si>
  <si>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</si>
  <si>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</si>
  <si>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</si>
  <si>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</si>
  <si>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</si>
  <si>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</si>
  <si>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</si>
  <si>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</si>
  <si>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</si>
  <si>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</si>
  <si>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</si>
  <si>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</si>
  <si>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</si>
  <si>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</si>
  <si>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</si>
  <si>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</si>
  <si>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</si>
  <si>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</si>
  <si>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</si>
  <si>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</si>
  <si>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</si>
  <si>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</si>
  <si>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</si>
  <si>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</si>
  <si>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</si>
  <si>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</si>
  <si>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</si>
  <si>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</si>
  <si>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</si>
  <si>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</si>
  <si>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</si>
  <si>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</si>
  <si>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</si>
  <si>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</si>
  <si>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</si>
  <si>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Затвердженно на 2019 рік з урахуванням змін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</si>
  <si>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</si>
  <si>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</si>
  <si>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</si>
  <si>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</si>
  <si>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</si>
  <si>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</si>
  <si>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</si>
  <si>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</si>
  <si>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</si>
  <si>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</si>
  <si>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</si>
  <si>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</si>
  <si>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</si>
  <si>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</si>
  <si>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</si>
  <si>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</si>
  <si>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</si>
  <si>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</si>
  <si>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</si>
  <si>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</si>
  <si>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</si>
  <si>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</si>
  <si>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 у сфері автотранспорту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</si>
  <si>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</si>
  <si>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</si>
  <si>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</si>
  <si>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</si>
  <si>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</si>
  <si>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відсоток вручну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</si>
  <si>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</si>
  <si>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</si>
  <si>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</si>
  <si>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</si>
  <si>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</si>
  <si>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</si>
  <si>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</si>
  <si>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</si>
  <si>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</si>
  <si>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</si>
  <si>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</si>
  <si>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</si>
  <si>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</si>
  <si>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</si>
  <si>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</si>
  <si>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</si>
  <si>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Ю.Сабій</t>
  </si>
  <si>
    <t>за І півріччя 2019 року</t>
  </si>
  <si>
    <t>Затвердженно на І півріччя 2019 року з урахуванням змін</t>
  </si>
  <si>
    <t>Виконано за І півріччя 2019 року</t>
  </si>
  <si>
    <t>Виконано за І півріччя 2019 року разом по загальному та спеціальному фондах</t>
  </si>
  <si>
    <t>Забезпечення діяльності інклюзивно-ресурсних центрів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</si>
  <si>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</si>
  <si>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</si>
  <si>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</si>
  <si>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</si>
  <si>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</si>
  <si>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</si>
  <si>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</si>
  <si>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</si>
  <si>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</si>
  <si>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Збереження природно-заповідного фонду</t>
  </si>
  <si>
    <t>від 22.08.2019 р. № 693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</si>
</sst>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3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2" fontId="53" fillId="38" borderId="10" xfId="0" applyNumberFormat="1" applyFont="1" applyFill="1" applyBorder="1" applyAlignment="1" quotePrefix="1">
      <alignment horizontal="center" vertical="center" wrapText="1"/>
    </xf>
    <xf numFmtId="2" fontId="53" fillId="39" borderId="10" xfId="0" applyNumberFormat="1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wrapText="1"/>
      <protection locked="0"/>
    </xf>
    <xf numFmtId="0" fontId="3" fillId="0" borderId="13" xfId="56" applyFont="1" applyFill="1" applyBorder="1" applyAlignment="1" applyProtection="1">
      <alignment horizontal="center" vertical="top" wrapText="1"/>
      <protection locked="0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3" fillId="0" borderId="10" xfId="48" applyFont="1" applyBorder="1" applyAlignment="1">
      <alignment horizontal="center" vertical="center"/>
      <protection/>
    </xf>
    <xf numFmtId="180" fontId="52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view="pageBreakPreview" zoomScale="55" zoomScaleNormal="115" zoomScaleSheetLayoutView="55" workbookViewId="0" topLeftCell="A1">
      <selection activeCell="I2" sqref="I2:J2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4.140625" style="0" customWidth="1"/>
    <col min="4" max="4" width="24.710937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6.140625" style="5" hidden="1" customWidth="1"/>
    <col min="12" max="12" width="12.421875" style="0" hidden="1" customWidth="1"/>
    <col min="13" max="13" width="13.00390625" style="0" hidden="1" customWidth="1"/>
    <col min="14" max="14" width="0" style="0" hidden="1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6" t="s">
        <v>180</v>
      </c>
      <c r="J1" s="97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6" t="s">
        <v>257</v>
      </c>
      <c r="J2" s="97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98" t="s">
        <v>191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0.25">
      <c r="A5" s="98" t="s">
        <v>242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87" t="s">
        <v>176</v>
      </c>
      <c r="B7" s="87" t="s">
        <v>177</v>
      </c>
      <c r="C7" s="85" t="s">
        <v>0</v>
      </c>
      <c r="D7" s="86"/>
      <c r="E7" s="86"/>
      <c r="F7" s="86"/>
      <c r="G7" s="100" t="s">
        <v>178</v>
      </c>
      <c r="H7" s="101"/>
      <c r="I7" s="101"/>
      <c r="J7" s="87" t="s">
        <v>245</v>
      </c>
    </row>
    <row r="8" spans="1:11" s="1" customFormat="1" ht="81">
      <c r="A8" s="89"/>
      <c r="B8" s="88"/>
      <c r="C8" s="43" t="s">
        <v>195</v>
      </c>
      <c r="D8" s="43" t="s">
        <v>243</v>
      </c>
      <c r="E8" s="43" t="s">
        <v>244</v>
      </c>
      <c r="F8" s="43" t="s">
        <v>175</v>
      </c>
      <c r="G8" s="54" t="s">
        <v>195</v>
      </c>
      <c r="H8" s="63" t="s">
        <v>244</v>
      </c>
      <c r="I8" s="43" t="s">
        <v>175</v>
      </c>
      <c r="J8" s="87"/>
      <c r="K8" s="20"/>
    </row>
    <row r="9" spans="1:11" ht="20.25">
      <c r="A9" s="67" t="s">
        <v>1</v>
      </c>
      <c r="B9" s="68" t="s">
        <v>2</v>
      </c>
      <c r="C9" s="69">
        <f>C10+C11+C12</f>
        <v>151460000</v>
      </c>
      <c r="D9" s="69">
        <f>D10+D11+D12</f>
        <v>74062887.02000001</v>
      </c>
      <c r="E9" s="69">
        <f>E10+E11+E12</f>
        <v>71253815.26</v>
      </c>
      <c r="F9" s="72">
        <f>E9/D9*100</f>
        <v>96.20718031253435</v>
      </c>
      <c r="G9" s="69">
        <f>G10+G11+G12</f>
        <v>1995966.52</v>
      </c>
      <c r="H9" s="69">
        <f>H10+H11+H12</f>
        <v>1173928</v>
      </c>
      <c r="I9" s="72">
        <f>H9/G9*100</f>
        <v>58.81501459252934</v>
      </c>
      <c r="J9" s="69">
        <f>J10+J11+J12</f>
        <v>72427743.26</v>
      </c>
      <c r="K9" s="3" t="b">
        <f>J9=E9+H9</f>
        <v>1</v>
      </c>
    </row>
    <row r="10" spans="1:10" ht="178.5" customHeight="1">
      <c r="A10" s="64" t="s">
        <v>3</v>
      </c>
      <c r="B10" s="31" t="s">
        <v>4</v>
      </c>
      <c r="C10" s="75">
        <v>79041400</v>
      </c>
      <c r="D10" s="75">
        <v>38831750</v>
      </c>
      <c r="E10" s="75">
        <v>38044136.22</v>
      </c>
      <c r="F10" s="65">
        <f>E10/D10*100</f>
        <v>97.97172731077018</v>
      </c>
      <c r="G10" s="74">
        <v>953449.55</v>
      </c>
      <c r="H10" s="74">
        <v>208741</v>
      </c>
      <c r="I10" s="30">
        <f aca="true" t="shared" si="0" ref="I10:I15">H10/G10*100</f>
        <v>21.893240182451184</v>
      </c>
      <c r="J10" s="66">
        <f aca="true" t="shared" si="1" ref="J10:J83">H10+E10</f>
        <v>38252877.22</v>
      </c>
    </row>
    <row r="11" spans="1:10" ht="122.25" customHeight="1">
      <c r="A11" s="64" t="s">
        <v>5</v>
      </c>
      <c r="B11" s="31" t="s">
        <v>198</v>
      </c>
      <c r="C11" s="75">
        <v>69508600</v>
      </c>
      <c r="D11" s="75">
        <v>34118332.02</v>
      </c>
      <c r="E11" s="75">
        <v>32515356.92</v>
      </c>
      <c r="F11" s="65">
        <f>E11/D11*100</f>
        <v>95.30171903169139</v>
      </c>
      <c r="G11" s="66">
        <v>510400</v>
      </c>
      <c r="H11" s="66">
        <v>484980</v>
      </c>
      <c r="I11" s="30">
        <f t="shared" si="0"/>
        <v>95.01959247648902</v>
      </c>
      <c r="J11" s="66">
        <f t="shared" si="1"/>
        <v>33000336.92</v>
      </c>
    </row>
    <row r="12" spans="1:10" ht="61.5" customHeight="1">
      <c r="A12" s="64" t="s">
        <v>6</v>
      </c>
      <c r="B12" s="31" t="s">
        <v>7</v>
      </c>
      <c r="C12" s="75">
        <v>2910000</v>
      </c>
      <c r="D12" s="75">
        <v>1112805</v>
      </c>
      <c r="E12" s="75">
        <v>694322.12</v>
      </c>
      <c r="F12" s="65">
        <f>E12/D12*100</f>
        <v>62.393871343137384</v>
      </c>
      <c r="G12" s="66">
        <v>532116.97</v>
      </c>
      <c r="H12" s="66">
        <v>480207</v>
      </c>
      <c r="I12" s="30">
        <f t="shared" si="0"/>
        <v>90.24463173952148</v>
      </c>
      <c r="J12" s="66">
        <f t="shared" si="1"/>
        <v>1174529.12</v>
      </c>
    </row>
    <row r="13" spans="1:11" ht="20.25">
      <c r="A13" s="67" t="s">
        <v>8</v>
      </c>
      <c r="B13" s="68" t="s">
        <v>9</v>
      </c>
      <c r="C13" s="69">
        <f>SUM(C14:C23)</f>
        <v>1044533417.4</v>
      </c>
      <c r="D13" s="69">
        <f>SUM(D14:D23)</f>
        <v>599632759.4</v>
      </c>
      <c r="E13" s="69">
        <f>SUM(E14:E23)</f>
        <v>585136925.45</v>
      </c>
      <c r="F13" s="72">
        <f>E13/D13*100</f>
        <v>97.58254803081395</v>
      </c>
      <c r="G13" s="69">
        <f>SUM(G14:G23)</f>
        <v>146336525.74999997</v>
      </c>
      <c r="H13" s="69">
        <f>SUM(H14:H23)</f>
        <v>63601380.199999996</v>
      </c>
      <c r="I13" s="72">
        <f t="shared" si="0"/>
        <v>43.46240958915209</v>
      </c>
      <c r="J13" s="69">
        <f>J14+J15+J16+J17+J18+J19+J20+J21+J22+J23</f>
        <v>648738305.6499999</v>
      </c>
      <c r="K13" s="3" t="b">
        <f>J13=E13+H13</f>
        <v>1</v>
      </c>
    </row>
    <row r="14" spans="1:10" ht="20.25">
      <c r="A14" s="64" t="s">
        <v>10</v>
      </c>
      <c r="B14" s="31" t="s">
        <v>11</v>
      </c>
      <c r="C14" s="75">
        <v>264555015</v>
      </c>
      <c r="D14" s="75">
        <v>150099504</v>
      </c>
      <c r="E14" s="75">
        <v>147565588.01</v>
      </c>
      <c r="F14" s="65">
        <f aca="true" t="shared" si="2" ref="F14:F86">E14/D14*100</f>
        <v>98.31184252947297</v>
      </c>
      <c r="G14" s="66">
        <v>47007627.92</v>
      </c>
      <c r="H14" s="66">
        <v>18399176.32</v>
      </c>
      <c r="I14" s="30">
        <f t="shared" si="0"/>
        <v>39.14083125256323</v>
      </c>
      <c r="J14" s="66">
        <f t="shared" si="1"/>
        <v>165964764.32999998</v>
      </c>
    </row>
    <row r="15" spans="1:10" ht="166.5" customHeight="1">
      <c r="A15" s="64" t="s">
        <v>12</v>
      </c>
      <c r="B15" s="31" t="s">
        <v>199</v>
      </c>
      <c r="C15" s="75">
        <v>566202857.4</v>
      </c>
      <c r="D15" s="75">
        <v>326594221.4</v>
      </c>
      <c r="E15" s="75">
        <v>321033261.44</v>
      </c>
      <c r="F15" s="65">
        <f t="shared" si="2"/>
        <v>98.29728770577691</v>
      </c>
      <c r="G15" s="66">
        <v>65023094.91</v>
      </c>
      <c r="H15" s="66">
        <v>27546883.77</v>
      </c>
      <c r="I15" s="30">
        <f t="shared" si="0"/>
        <v>42.364768715066994</v>
      </c>
      <c r="J15" s="66">
        <f t="shared" si="1"/>
        <v>348580145.21</v>
      </c>
    </row>
    <row r="16" spans="1:10" ht="177.75" customHeight="1">
      <c r="A16" s="64" t="s">
        <v>13</v>
      </c>
      <c r="B16" s="31" t="s">
        <v>14</v>
      </c>
      <c r="C16" s="75">
        <v>16898046</v>
      </c>
      <c r="D16" s="75">
        <v>10093322</v>
      </c>
      <c r="E16" s="75">
        <v>9449743.6</v>
      </c>
      <c r="F16" s="65">
        <f t="shared" si="2"/>
        <v>93.62372071355693</v>
      </c>
      <c r="G16" s="66">
        <v>89000</v>
      </c>
      <c r="H16" s="66">
        <v>14104.76</v>
      </c>
      <c r="I16" s="30">
        <f aca="true" t="shared" si="3" ref="I16:I23">H16/G16*100</f>
        <v>15.848044943820225</v>
      </c>
      <c r="J16" s="66">
        <f t="shared" si="1"/>
        <v>9463848.36</v>
      </c>
    </row>
    <row r="17" spans="1:10" ht="118.5" customHeight="1">
      <c r="A17" s="64" t="s">
        <v>15</v>
      </c>
      <c r="B17" s="31" t="s">
        <v>16</v>
      </c>
      <c r="C17" s="75">
        <v>27736015</v>
      </c>
      <c r="D17" s="75">
        <v>16048301</v>
      </c>
      <c r="E17" s="75">
        <v>15777944.09</v>
      </c>
      <c r="F17" s="65">
        <f t="shared" si="2"/>
        <v>98.31535494006499</v>
      </c>
      <c r="G17" s="66">
        <v>7682152.64</v>
      </c>
      <c r="H17" s="66">
        <v>4126348.46</v>
      </c>
      <c r="I17" s="30">
        <f t="shared" si="3"/>
        <v>53.71344014325652</v>
      </c>
      <c r="J17" s="66">
        <f t="shared" si="1"/>
        <v>19904292.55</v>
      </c>
    </row>
    <row r="18" spans="1:10" ht="131.25" customHeight="1">
      <c r="A18" s="64" t="s">
        <v>17</v>
      </c>
      <c r="B18" s="31" t="s">
        <v>18</v>
      </c>
      <c r="C18" s="75">
        <v>46291215</v>
      </c>
      <c r="D18" s="75">
        <v>28810765</v>
      </c>
      <c r="E18" s="75">
        <v>27320126.12</v>
      </c>
      <c r="F18" s="65">
        <f t="shared" si="2"/>
        <v>94.82610447865582</v>
      </c>
      <c r="G18" s="66">
        <v>9724506.86</v>
      </c>
      <c r="H18" s="66">
        <v>4910497.37</v>
      </c>
      <c r="I18" s="30">
        <f t="shared" si="3"/>
        <v>50.49610680206771</v>
      </c>
      <c r="J18" s="66">
        <f t="shared" si="1"/>
        <v>32230623.490000002</v>
      </c>
    </row>
    <row r="19" spans="1:10" ht="102" customHeight="1">
      <c r="A19" s="64" t="s">
        <v>19</v>
      </c>
      <c r="B19" s="31" t="s">
        <v>20</v>
      </c>
      <c r="C19" s="75">
        <v>100170470</v>
      </c>
      <c r="D19" s="75">
        <v>54860253</v>
      </c>
      <c r="E19" s="75">
        <v>53122206.97</v>
      </c>
      <c r="F19" s="65">
        <f t="shared" si="2"/>
        <v>96.83186654279557</v>
      </c>
      <c r="G19" s="66">
        <v>16171019.78</v>
      </c>
      <c r="H19" s="66">
        <v>8515147.4</v>
      </c>
      <c r="I19" s="30">
        <f t="shared" si="3"/>
        <v>52.65683621592849</v>
      </c>
      <c r="J19" s="66">
        <f t="shared" si="1"/>
        <v>61637354.37</v>
      </c>
    </row>
    <row r="20" spans="1:10" ht="76.5" customHeight="1">
      <c r="A20" s="64" t="s">
        <v>21</v>
      </c>
      <c r="B20" s="31" t="s">
        <v>22</v>
      </c>
      <c r="C20" s="75">
        <v>4772988</v>
      </c>
      <c r="D20" s="75">
        <v>2535036</v>
      </c>
      <c r="E20" s="75">
        <v>2411262.7</v>
      </c>
      <c r="F20" s="65">
        <f t="shared" si="2"/>
        <v>95.1174934004882</v>
      </c>
      <c r="G20" s="66">
        <v>73740</v>
      </c>
      <c r="H20" s="66">
        <v>29575.96</v>
      </c>
      <c r="I20" s="30">
        <f t="shared" si="3"/>
        <v>40.108435042039595</v>
      </c>
      <c r="J20" s="66">
        <f t="shared" si="1"/>
        <v>2440838.66</v>
      </c>
    </row>
    <row r="21" spans="1:11" s="9" customFormat="1" ht="57.75" customHeight="1">
      <c r="A21" s="64" t="s">
        <v>23</v>
      </c>
      <c r="B21" s="57" t="s">
        <v>24</v>
      </c>
      <c r="C21" s="75">
        <v>15721839</v>
      </c>
      <c r="D21" s="75">
        <v>9150301</v>
      </c>
      <c r="E21" s="75">
        <v>7642242.26</v>
      </c>
      <c r="F21" s="65">
        <f t="shared" si="2"/>
        <v>83.51902587685368</v>
      </c>
      <c r="G21" s="66">
        <v>365383.64</v>
      </c>
      <c r="H21" s="66">
        <v>59646.16</v>
      </c>
      <c r="I21" s="30">
        <f t="shared" si="3"/>
        <v>16.324255787697556</v>
      </c>
      <c r="J21" s="66">
        <f t="shared" si="1"/>
        <v>7701888.42</v>
      </c>
      <c r="K21" s="21"/>
    </row>
    <row r="22" spans="1:11" s="9" customFormat="1" ht="54.75" customHeight="1">
      <c r="A22" s="64" t="s">
        <v>25</v>
      </c>
      <c r="B22" s="31" t="s">
        <v>26</v>
      </c>
      <c r="C22" s="75">
        <v>148960</v>
      </c>
      <c r="D22" s="75">
        <v>93040</v>
      </c>
      <c r="E22" s="75">
        <v>61230</v>
      </c>
      <c r="F22" s="65">
        <f t="shared" si="2"/>
        <v>65.8104041272571</v>
      </c>
      <c r="G22" s="66"/>
      <c r="H22" s="66"/>
      <c r="I22" s="30"/>
      <c r="J22" s="66">
        <f t="shared" si="1"/>
        <v>61230</v>
      </c>
      <c r="K22" s="21"/>
    </row>
    <row r="23" spans="1:11" s="9" customFormat="1" ht="54.75" customHeight="1">
      <c r="A23" s="64">
        <v>1170</v>
      </c>
      <c r="B23" s="31" t="s">
        <v>246</v>
      </c>
      <c r="C23" s="75">
        <v>2036012</v>
      </c>
      <c r="D23" s="75">
        <v>1348016</v>
      </c>
      <c r="E23" s="75">
        <v>753320.26</v>
      </c>
      <c r="F23" s="65">
        <f t="shared" si="2"/>
        <v>55.8836289776976</v>
      </c>
      <c r="G23" s="66">
        <v>200000</v>
      </c>
      <c r="H23" s="66"/>
      <c r="I23" s="30">
        <f t="shared" si="3"/>
        <v>0</v>
      </c>
      <c r="J23" s="66">
        <f t="shared" si="1"/>
        <v>753320.26</v>
      </c>
      <c r="K23" s="21"/>
    </row>
    <row r="24" spans="1:11" ht="20.25">
      <c r="A24" s="67" t="s">
        <v>27</v>
      </c>
      <c r="B24" s="68" t="s">
        <v>28</v>
      </c>
      <c r="C24" s="69">
        <f>SUM(C25:C33)</f>
        <v>362656096.38</v>
      </c>
      <c r="D24" s="69">
        <f>SUM(D25:D33)</f>
        <v>179334328</v>
      </c>
      <c r="E24" s="69">
        <f>SUM(E25:E33)</f>
        <v>172363120.96</v>
      </c>
      <c r="F24" s="72">
        <f>E24/D24*100</f>
        <v>96.11273138960881</v>
      </c>
      <c r="G24" s="69">
        <f>SUM(G25:G33)</f>
        <v>30634239.560000002</v>
      </c>
      <c r="H24" s="69">
        <f>SUM(H25:H33)</f>
        <v>18995107.380000003</v>
      </c>
      <c r="I24" s="72">
        <f>H24/G24*100</f>
        <v>62.00613317917137</v>
      </c>
      <c r="J24" s="69">
        <f>J25+J26+J27+J28+J29+J30+J31+J32+J33</f>
        <v>191358228.34</v>
      </c>
      <c r="K24" s="3" t="b">
        <f>J24=E24+H24</f>
        <v>1</v>
      </c>
    </row>
    <row r="25" spans="1:10" ht="70.5" customHeight="1">
      <c r="A25" s="64" t="s">
        <v>29</v>
      </c>
      <c r="B25" s="31" t="s">
        <v>30</v>
      </c>
      <c r="C25" s="75">
        <v>200997842</v>
      </c>
      <c r="D25" s="75">
        <v>100332568</v>
      </c>
      <c r="E25" s="75">
        <v>96906372.85</v>
      </c>
      <c r="F25" s="65">
        <f t="shared" si="2"/>
        <v>96.58516151006918</v>
      </c>
      <c r="G25" s="66">
        <v>18863523.53</v>
      </c>
      <c r="H25" s="66">
        <v>7355180.35</v>
      </c>
      <c r="I25" s="30">
        <f aca="true" t="shared" si="4" ref="I25:I32">H25/G25*100</f>
        <v>38.99155074767731</v>
      </c>
      <c r="J25" s="66">
        <f t="shared" si="1"/>
        <v>104261553.19999999</v>
      </c>
    </row>
    <row r="26" spans="1:10" ht="75.75" customHeight="1">
      <c r="A26" s="64" t="s">
        <v>31</v>
      </c>
      <c r="B26" s="31" t="s">
        <v>32</v>
      </c>
      <c r="C26" s="75">
        <v>59783500</v>
      </c>
      <c r="D26" s="75">
        <v>29552980</v>
      </c>
      <c r="E26" s="75">
        <v>29465851.29</v>
      </c>
      <c r="F26" s="65">
        <f>E26/D26*100</f>
        <v>99.70517792114364</v>
      </c>
      <c r="G26" s="66">
        <v>4387872.54</v>
      </c>
      <c r="H26" s="66">
        <v>4387553.54</v>
      </c>
      <c r="I26" s="30">
        <f t="shared" si="4"/>
        <v>99.99272996202392</v>
      </c>
      <c r="J26" s="66">
        <f t="shared" si="1"/>
        <v>33853404.83</v>
      </c>
    </row>
    <row r="27" spans="1:10" ht="79.5" customHeight="1">
      <c r="A27" s="64" t="s">
        <v>33</v>
      </c>
      <c r="B27" s="31" t="s">
        <v>34</v>
      </c>
      <c r="C27" s="75">
        <v>61436770</v>
      </c>
      <c r="D27" s="75">
        <v>29128000</v>
      </c>
      <c r="E27" s="75">
        <v>27275063.35</v>
      </c>
      <c r="F27" s="65">
        <f t="shared" si="2"/>
        <v>93.6386409983521</v>
      </c>
      <c r="G27" s="66">
        <v>3296511.89</v>
      </c>
      <c r="H27" s="66">
        <v>3292416.45</v>
      </c>
      <c r="I27" s="30">
        <f t="shared" si="4"/>
        <v>99.87576444021259</v>
      </c>
      <c r="J27" s="66">
        <f t="shared" si="1"/>
        <v>30567479.8</v>
      </c>
    </row>
    <row r="28" spans="1:10" ht="48.75" customHeight="1">
      <c r="A28" s="64" t="s">
        <v>35</v>
      </c>
      <c r="B28" s="31" t="s">
        <v>36</v>
      </c>
      <c r="C28" s="75">
        <v>9871950</v>
      </c>
      <c r="D28" s="75">
        <v>5031020</v>
      </c>
      <c r="E28" s="75">
        <v>4904499.3</v>
      </c>
      <c r="F28" s="65">
        <f t="shared" si="2"/>
        <v>97.48518789430373</v>
      </c>
      <c r="G28" s="66">
        <v>3956627.6</v>
      </c>
      <c r="H28" s="66">
        <v>3956627.6</v>
      </c>
      <c r="I28" s="30">
        <f t="shared" si="4"/>
        <v>100</v>
      </c>
      <c r="J28" s="66">
        <f t="shared" si="1"/>
        <v>8861126.9</v>
      </c>
    </row>
    <row r="29" spans="1:11" s="9" customFormat="1" ht="99.75" customHeight="1">
      <c r="A29" s="64" t="s">
        <v>37</v>
      </c>
      <c r="B29" s="31" t="s">
        <v>38</v>
      </c>
      <c r="C29" s="75">
        <v>8952218</v>
      </c>
      <c r="D29" s="75">
        <v>4580016</v>
      </c>
      <c r="E29" s="75">
        <v>4233487.99</v>
      </c>
      <c r="F29" s="65">
        <f t="shared" si="2"/>
        <v>92.4339126762876</v>
      </c>
      <c r="G29" s="66"/>
      <c r="H29" s="66"/>
      <c r="I29" s="30"/>
      <c r="J29" s="66">
        <f t="shared" si="1"/>
        <v>4233487.99</v>
      </c>
      <c r="K29" s="21"/>
    </row>
    <row r="30" spans="1:11" s="9" customFormat="1" ht="60.75">
      <c r="A30" s="31" t="s">
        <v>196</v>
      </c>
      <c r="B30" s="58" t="s">
        <v>186</v>
      </c>
      <c r="C30" s="75">
        <v>13400746.38</v>
      </c>
      <c r="D30" s="75">
        <v>5796344</v>
      </c>
      <c r="E30" s="75">
        <v>4874998.94</v>
      </c>
      <c r="F30" s="65">
        <f>E30/D30*100</f>
        <v>84.10472083782467</v>
      </c>
      <c r="G30" s="66"/>
      <c r="H30" s="66"/>
      <c r="I30" s="65"/>
      <c r="J30" s="66">
        <f t="shared" si="1"/>
        <v>4874998.94</v>
      </c>
      <c r="K30" s="21"/>
    </row>
    <row r="31" spans="1:11" s="9" customFormat="1" ht="60.75">
      <c r="A31" s="31" t="s">
        <v>197</v>
      </c>
      <c r="B31" s="58" t="s">
        <v>187</v>
      </c>
      <c r="C31" s="75">
        <v>1734200</v>
      </c>
      <c r="D31" s="75">
        <v>1734200</v>
      </c>
      <c r="E31" s="75">
        <v>1731624.86</v>
      </c>
      <c r="F31" s="65">
        <f>E31/D31*100</f>
        <v>99.85150847653097</v>
      </c>
      <c r="G31" s="66"/>
      <c r="H31" s="66"/>
      <c r="I31" s="65"/>
      <c r="J31" s="66">
        <f t="shared" si="1"/>
        <v>1731624.86</v>
      </c>
      <c r="K31" s="21"/>
    </row>
    <row r="32" spans="1:11" s="9" customFormat="1" ht="76.5" customHeight="1">
      <c r="A32" s="64" t="s">
        <v>39</v>
      </c>
      <c r="B32" s="58" t="s">
        <v>200</v>
      </c>
      <c r="C32" s="75">
        <v>2416670</v>
      </c>
      <c r="D32" s="75">
        <v>1217200</v>
      </c>
      <c r="E32" s="75">
        <v>1071108.25</v>
      </c>
      <c r="F32" s="65">
        <f t="shared" si="2"/>
        <v>87.99772017745646</v>
      </c>
      <c r="G32" s="66">
        <v>129704</v>
      </c>
      <c r="H32" s="66">
        <v>3329.44</v>
      </c>
      <c r="I32" s="30">
        <f t="shared" si="4"/>
        <v>2.566952445568371</v>
      </c>
      <c r="J32" s="66">
        <f t="shared" si="1"/>
        <v>1074437.69</v>
      </c>
      <c r="K32" s="21"/>
    </row>
    <row r="33" spans="1:11" s="9" customFormat="1" ht="66.75" customHeight="1">
      <c r="A33" s="64" t="s">
        <v>40</v>
      </c>
      <c r="B33" s="58" t="s">
        <v>201</v>
      </c>
      <c r="C33" s="75">
        <v>4062200</v>
      </c>
      <c r="D33" s="75">
        <v>1962000</v>
      </c>
      <c r="E33" s="75">
        <v>1900114.13</v>
      </c>
      <c r="F33" s="65">
        <f t="shared" si="2"/>
        <v>96.84577624872578</v>
      </c>
      <c r="G33" s="66"/>
      <c r="H33" s="66"/>
      <c r="I33" s="30"/>
      <c r="J33" s="66">
        <f t="shared" si="1"/>
        <v>1900114.13</v>
      </c>
      <c r="K33" s="21"/>
    </row>
    <row r="34" spans="1:11" ht="40.5">
      <c r="A34" s="67" t="s">
        <v>41</v>
      </c>
      <c r="B34" s="68" t="s">
        <v>42</v>
      </c>
      <c r="C34" s="69">
        <f>SUM(C35:C79)</f>
        <v>660666151</v>
      </c>
      <c r="D34" s="69">
        <f>SUM(D35:D79)</f>
        <v>382270099.86</v>
      </c>
      <c r="E34" s="69">
        <f>SUM(E35:E79)</f>
        <v>370043962.52</v>
      </c>
      <c r="F34" s="72">
        <f t="shared" si="2"/>
        <v>96.80170190018062</v>
      </c>
      <c r="G34" s="69">
        <f>SUM(G35:G79)</f>
        <v>7246422.289999999</v>
      </c>
      <c r="H34" s="69">
        <f>SUM(H35:H79)</f>
        <v>4701395.65</v>
      </c>
      <c r="I34" s="72">
        <f>H34/G34*100</f>
        <v>64.87885278902233</v>
      </c>
      <c r="J34" s="69">
        <f>J35+J36+J37+J38+J39+J40+J41+J42+J43+J44+J45+J46+J47+J48+J49+J50+J52+J53+J54+J55+J56+J57+J61+J62+J63+J64+J65+J66+J67+J69+J70+J71+J72+J73+J74+J75+J78+J79+J51+J58+J60+J68</f>
        <v>374745358.16999996</v>
      </c>
      <c r="K34" s="3" t="b">
        <f>J34=E34+H34</f>
        <v>1</v>
      </c>
    </row>
    <row r="35" spans="1:11" s="9" customFormat="1" ht="118.5" customHeight="1">
      <c r="A35" s="64" t="s">
        <v>43</v>
      </c>
      <c r="B35" s="55" t="s">
        <v>44</v>
      </c>
      <c r="C35" s="75">
        <v>66216045.62</v>
      </c>
      <c r="D35" s="75">
        <v>66216045.62</v>
      </c>
      <c r="E35" s="75">
        <v>62684998.16</v>
      </c>
      <c r="F35" s="65">
        <f t="shared" si="2"/>
        <v>94.66738397477866</v>
      </c>
      <c r="G35" s="66"/>
      <c r="H35" s="66"/>
      <c r="I35" s="30"/>
      <c r="J35" s="66">
        <f t="shared" si="1"/>
        <v>62684998.16</v>
      </c>
      <c r="K35" s="21"/>
    </row>
    <row r="36" spans="1:11" s="9" customFormat="1" ht="94.5" customHeight="1">
      <c r="A36" s="64" t="s">
        <v>45</v>
      </c>
      <c r="B36" s="31" t="s">
        <v>46</v>
      </c>
      <c r="C36" s="75">
        <v>73830554.38</v>
      </c>
      <c r="D36" s="75">
        <v>73830554.38</v>
      </c>
      <c r="E36" s="75">
        <v>70498753.69</v>
      </c>
      <c r="F36" s="65">
        <f t="shared" si="2"/>
        <v>95.48723327627816</v>
      </c>
      <c r="G36" s="66"/>
      <c r="H36" s="66"/>
      <c r="I36" s="30"/>
      <c r="J36" s="66">
        <f t="shared" si="1"/>
        <v>70498753.69</v>
      </c>
      <c r="K36" s="21"/>
    </row>
    <row r="37" spans="1:11" s="9" customFormat="1" ht="146.25" customHeight="1">
      <c r="A37" s="64" t="s">
        <v>47</v>
      </c>
      <c r="B37" s="59" t="s">
        <v>48</v>
      </c>
      <c r="C37" s="75">
        <v>3000</v>
      </c>
      <c r="D37" s="75">
        <v>3000</v>
      </c>
      <c r="E37" s="75">
        <v>2147.92</v>
      </c>
      <c r="F37" s="65">
        <f t="shared" si="2"/>
        <v>71.59733333333334</v>
      </c>
      <c r="G37" s="66"/>
      <c r="H37" s="66"/>
      <c r="I37" s="30"/>
      <c r="J37" s="66">
        <f t="shared" si="1"/>
        <v>2147.92</v>
      </c>
      <c r="K37" s="56"/>
    </row>
    <row r="38" spans="1:11" s="9" customFormat="1" ht="120" customHeight="1">
      <c r="A38" s="64" t="s">
        <v>49</v>
      </c>
      <c r="B38" s="60" t="s">
        <v>50</v>
      </c>
      <c r="C38" s="75">
        <v>46300</v>
      </c>
      <c r="D38" s="75">
        <v>21600</v>
      </c>
      <c r="E38" s="75">
        <v>16906.27</v>
      </c>
      <c r="F38" s="65">
        <f>E38/D38*100</f>
        <v>78.26976851851852</v>
      </c>
      <c r="G38" s="66"/>
      <c r="H38" s="66"/>
      <c r="I38" s="30"/>
      <c r="J38" s="66">
        <f t="shared" si="1"/>
        <v>16906.27</v>
      </c>
      <c r="K38" s="21"/>
    </row>
    <row r="39" spans="1:11" s="9" customFormat="1" ht="96.75" customHeight="1">
      <c r="A39" s="64" t="s">
        <v>51</v>
      </c>
      <c r="B39" s="55" t="s">
        <v>52</v>
      </c>
      <c r="C39" s="75">
        <v>512970</v>
      </c>
      <c r="D39" s="75">
        <v>225732</v>
      </c>
      <c r="E39" s="75">
        <v>114088.12</v>
      </c>
      <c r="F39" s="65">
        <f t="shared" si="2"/>
        <v>50.5414030797583</v>
      </c>
      <c r="G39" s="66">
        <v>100000</v>
      </c>
      <c r="H39" s="66">
        <v>2835</v>
      </c>
      <c r="I39" s="30">
        <f>H39/G39*100</f>
        <v>2.835</v>
      </c>
      <c r="J39" s="66">
        <f t="shared" si="1"/>
        <v>116923.12</v>
      </c>
      <c r="K39" s="21"/>
    </row>
    <row r="40" spans="1:11" s="9" customFormat="1" ht="87.75" customHeight="1">
      <c r="A40" s="64" t="s">
        <v>53</v>
      </c>
      <c r="B40" s="31" t="s">
        <v>202</v>
      </c>
      <c r="C40" s="75">
        <v>1360000</v>
      </c>
      <c r="D40" s="75">
        <v>730000</v>
      </c>
      <c r="E40" s="75">
        <v>699862.04</v>
      </c>
      <c r="F40" s="65">
        <f t="shared" si="2"/>
        <v>95.87151232876712</v>
      </c>
      <c r="G40" s="66"/>
      <c r="H40" s="66"/>
      <c r="I40" s="30"/>
      <c r="J40" s="66">
        <f t="shared" si="1"/>
        <v>699862.04</v>
      </c>
      <c r="K40" s="21"/>
    </row>
    <row r="41" spans="1:11" s="9" customFormat="1" ht="113.25" customHeight="1">
      <c r="A41" s="64" t="s">
        <v>54</v>
      </c>
      <c r="B41" s="57" t="s">
        <v>55</v>
      </c>
      <c r="C41" s="75">
        <v>8000000</v>
      </c>
      <c r="D41" s="75">
        <v>3099902</v>
      </c>
      <c r="E41" s="75">
        <v>3094207</v>
      </c>
      <c r="F41" s="65">
        <f t="shared" si="2"/>
        <v>99.81628451480078</v>
      </c>
      <c r="G41" s="66"/>
      <c r="H41" s="66"/>
      <c r="I41" s="30"/>
      <c r="J41" s="66">
        <f t="shared" si="1"/>
        <v>3094207</v>
      </c>
      <c r="K41" s="21"/>
    </row>
    <row r="42" spans="1:11" s="9" customFormat="1" ht="117" customHeight="1">
      <c r="A42" s="64" t="s">
        <v>56</v>
      </c>
      <c r="B42" s="57" t="s">
        <v>57</v>
      </c>
      <c r="C42" s="75">
        <v>600000</v>
      </c>
      <c r="D42" s="75">
        <v>250000</v>
      </c>
      <c r="E42" s="75">
        <v>180926.97</v>
      </c>
      <c r="F42" s="65">
        <f t="shared" si="2"/>
        <v>72.37078799999999</v>
      </c>
      <c r="G42" s="66"/>
      <c r="H42" s="66"/>
      <c r="I42" s="30"/>
      <c r="J42" s="66">
        <f t="shared" si="1"/>
        <v>180926.97</v>
      </c>
      <c r="K42" s="21"/>
    </row>
    <row r="43" spans="1:11" s="9" customFormat="1" ht="111" customHeight="1">
      <c r="A43" s="64" t="s">
        <v>58</v>
      </c>
      <c r="B43" s="57" t="s">
        <v>59</v>
      </c>
      <c r="C43" s="75">
        <v>82000000</v>
      </c>
      <c r="D43" s="75">
        <v>38500000</v>
      </c>
      <c r="E43" s="75">
        <v>38500000</v>
      </c>
      <c r="F43" s="65">
        <f t="shared" si="2"/>
        <v>100</v>
      </c>
      <c r="G43" s="66"/>
      <c r="H43" s="66"/>
      <c r="I43" s="30"/>
      <c r="J43" s="66">
        <f t="shared" si="1"/>
        <v>38500000</v>
      </c>
      <c r="K43" s="21"/>
    </row>
    <row r="44" spans="1:11" s="9" customFormat="1" ht="72.75" customHeight="1">
      <c r="A44" s="64" t="s">
        <v>60</v>
      </c>
      <c r="B44" s="31" t="s">
        <v>203</v>
      </c>
      <c r="C44" s="75">
        <v>2814000</v>
      </c>
      <c r="D44" s="75">
        <v>1278709.16</v>
      </c>
      <c r="E44" s="75">
        <v>1274368.98</v>
      </c>
      <c r="F44" s="65">
        <f t="shared" si="2"/>
        <v>99.66058114419076</v>
      </c>
      <c r="G44" s="66"/>
      <c r="H44" s="66"/>
      <c r="I44" s="30"/>
      <c r="J44" s="66">
        <f t="shared" si="1"/>
        <v>1274368.98</v>
      </c>
      <c r="K44" s="21"/>
    </row>
    <row r="45" spans="1:11" s="9" customFormat="1" ht="66.75" customHeight="1">
      <c r="A45" s="64" t="s">
        <v>61</v>
      </c>
      <c r="B45" s="31" t="s">
        <v>62</v>
      </c>
      <c r="C45" s="75">
        <v>571520</v>
      </c>
      <c r="D45" s="75">
        <v>343800</v>
      </c>
      <c r="E45" s="75">
        <v>333680</v>
      </c>
      <c r="F45" s="65">
        <f t="shared" si="2"/>
        <v>97.0564281559046</v>
      </c>
      <c r="G45" s="66"/>
      <c r="H45" s="66"/>
      <c r="I45" s="30"/>
      <c r="J45" s="66">
        <f t="shared" si="1"/>
        <v>333680</v>
      </c>
      <c r="K45" s="21"/>
    </row>
    <row r="46" spans="1:11" s="9" customFormat="1" ht="63" customHeight="1">
      <c r="A46" s="64" t="s">
        <v>63</v>
      </c>
      <c r="B46" s="31" t="s">
        <v>64</v>
      </c>
      <c r="C46" s="75">
        <v>135697220</v>
      </c>
      <c r="D46" s="75">
        <v>63956467.69</v>
      </c>
      <c r="E46" s="75">
        <v>63021000.53</v>
      </c>
      <c r="F46" s="65">
        <f t="shared" si="2"/>
        <v>98.53733767078218</v>
      </c>
      <c r="G46" s="66"/>
      <c r="H46" s="66"/>
      <c r="I46" s="30"/>
      <c r="J46" s="66">
        <f t="shared" si="1"/>
        <v>63021000.53</v>
      </c>
      <c r="K46" s="21"/>
    </row>
    <row r="47" spans="1:11" s="9" customFormat="1" ht="89.25" customHeight="1">
      <c r="A47" s="64" t="s">
        <v>65</v>
      </c>
      <c r="B47" s="31" t="s">
        <v>66</v>
      </c>
      <c r="C47" s="75">
        <v>4266000</v>
      </c>
      <c r="D47" s="75">
        <v>2093015.33</v>
      </c>
      <c r="E47" s="75">
        <v>2024248.88</v>
      </c>
      <c r="F47" s="65">
        <f t="shared" si="2"/>
        <v>96.71447939179689</v>
      </c>
      <c r="G47" s="66"/>
      <c r="H47" s="66"/>
      <c r="I47" s="30"/>
      <c r="J47" s="66">
        <f t="shared" si="1"/>
        <v>2024248.88</v>
      </c>
      <c r="K47" s="21"/>
    </row>
    <row r="48" spans="1:11" s="9" customFormat="1" ht="55.5" customHeight="1">
      <c r="A48" s="64" t="s">
        <v>67</v>
      </c>
      <c r="B48" s="31" t="s">
        <v>68</v>
      </c>
      <c r="C48" s="75">
        <v>27062400</v>
      </c>
      <c r="D48" s="75">
        <v>13650638.63</v>
      </c>
      <c r="E48" s="75">
        <v>13297814.72</v>
      </c>
      <c r="F48" s="65">
        <f t="shared" si="2"/>
        <v>97.4153303771107</v>
      </c>
      <c r="G48" s="66"/>
      <c r="H48" s="66"/>
      <c r="I48" s="30"/>
      <c r="J48" s="66">
        <f t="shared" si="1"/>
        <v>13297814.72</v>
      </c>
      <c r="K48" s="21"/>
    </row>
    <row r="49" spans="1:11" s="9" customFormat="1" ht="69" customHeight="1">
      <c r="A49" s="64" t="s">
        <v>69</v>
      </c>
      <c r="B49" s="31" t="s">
        <v>70</v>
      </c>
      <c r="C49" s="75">
        <v>2700000</v>
      </c>
      <c r="D49" s="75">
        <v>640072</v>
      </c>
      <c r="E49" s="75">
        <v>625238.87</v>
      </c>
      <c r="F49" s="65">
        <f t="shared" si="2"/>
        <v>97.6825841467835</v>
      </c>
      <c r="G49" s="66"/>
      <c r="H49" s="66"/>
      <c r="I49" s="30"/>
      <c r="J49" s="66">
        <f t="shared" si="1"/>
        <v>625238.87</v>
      </c>
      <c r="K49" s="21"/>
    </row>
    <row r="50" spans="1:11" s="9" customFormat="1" ht="70.5" customHeight="1">
      <c r="A50" s="64" t="s">
        <v>71</v>
      </c>
      <c r="B50" s="31" t="s">
        <v>204</v>
      </c>
      <c r="C50" s="75">
        <v>39337958</v>
      </c>
      <c r="D50" s="75">
        <v>16397145.4</v>
      </c>
      <c r="E50" s="75">
        <v>16390463.12</v>
      </c>
      <c r="F50" s="65">
        <f t="shared" si="2"/>
        <v>99.95924729678862</v>
      </c>
      <c r="G50" s="66"/>
      <c r="H50" s="66"/>
      <c r="I50" s="30"/>
      <c r="J50" s="66">
        <f t="shared" si="1"/>
        <v>16390463.12</v>
      </c>
      <c r="K50" s="21"/>
    </row>
    <row r="51" spans="1:11" s="9" customFormat="1" ht="70.5" customHeight="1">
      <c r="A51" s="64">
        <v>3049</v>
      </c>
      <c r="B51" s="31" t="s">
        <v>247</v>
      </c>
      <c r="C51" s="75">
        <v>150000</v>
      </c>
      <c r="D51" s="75">
        <v>86217</v>
      </c>
      <c r="E51" s="75">
        <v>86178</v>
      </c>
      <c r="F51" s="65">
        <f t="shared" si="2"/>
        <v>99.95476530150667</v>
      </c>
      <c r="G51" s="66"/>
      <c r="H51" s="66"/>
      <c r="I51" s="30"/>
      <c r="J51" s="66">
        <f t="shared" si="1"/>
        <v>86178</v>
      </c>
      <c r="K51" s="21"/>
    </row>
    <row r="52" spans="1:10" ht="111.75" customHeight="1">
      <c r="A52" s="64" t="s">
        <v>72</v>
      </c>
      <c r="B52" s="31" t="s">
        <v>73</v>
      </c>
      <c r="C52" s="75">
        <v>179080</v>
      </c>
      <c r="D52" s="75">
        <v>89540</v>
      </c>
      <c r="E52" s="75">
        <v>89540</v>
      </c>
      <c r="F52" s="65">
        <f t="shared" si="2"/>
        <v>100</v>
      </c>
      <c r="G52" s="66"/>
      <c r="H52" s="66"/>
      <c r="I52" s="30"/>
      <c r="J52" s="66">
        <f t="shared" si="1"/>
        <v>89540</v>
      </c>
    </row>
    <row r="53" spans="1:11" s="9" customFormat="1" ht="100.5" customHeight="1">
      <c r="A53" s="64" t="s">
        <v>74</v>
      </c>
      <c r="B53" s="31" t="s">
        <v>75</v>
      </c>
      <c r="C53" s="75">
        <v>78472603.4</v>
      </c>
      <c r="D53" s="75">
        <v>35198960.52</v>
      </c>
      <c r="E53" s="75">
        <v>35194987.17</v>
      </c>
      <c r="F53" s="65">
        <f t="shared" si="2"/>
        <v>99.98871174051364</v>
      </c>
      <c r="G53" s="66"/>
      <c r="H53" s="66"/>
      <c r="I53" s="30"/>
      <c r="J53" s="66">
        <f t="shared" si="1"/>
        <v>35194987.17</v>
      </c>
      <c r="K53" s="21"/>
    </row>
    <row r="54" spans="1:11" s="9" customFormat="1" ht="81">
      <c r="A54" s="64">
        <v>3082</v>
      </c>
      <c r="B54" s="31" t="s">
        <v>188</v>
      </c>
      <c r="C54" s="75">
        <v>25694626.6</v>
      </c>
      <c r="D54" s="75">
        <v>9264096</v>
      </c>
      <c r="E54" s="75">
        <v>9262676.51</v>
      </c>
      <c r="F54" s="65">
        <f t="shared" si="2"/>
        <v>99.98467751197741</v>
      </c>
      <c r="G54" s="66"/>
      <c r="H54" s="66"/>
      <c r="I54" s="30"/>
      <c r="J54" s="66">
        <f t="shared" si="1"/>
        <v>9262676.51</v>
      </c>
      <c r="K54" s="21"/>
    </row>
    <row r="55" spans="1:11" s="9" customFormat="1" ht="108" customHeight="1">
      <c r="A55" s="64" t="s">
        <v>76</v>
      </c>
      <c r="B55" s="31" t="s">
        <v>77</v>
      </c>
      <c r="C55" s="75">
        <v>13918200</v>
      </c>
      <c r="D55" s="75">
        <v>6129886.24</v>
      </c>
      <c r="E55" s="75">
        <v>6126942.73</v>
      </c>
      <c r="F55" s="65">
        <f t="shared" si="2"/>
        <v>99.95198100120044</v>
      </c>
      <c r="G55" s="66"/>
      <c r="H55" s="66"/>
      <c r="I55" s="30"/>
      <c r="J55" s="66">
        <f t="shared" si="1"/>
        <v>6126942.73</v>
      </c>
      <c r="K55" s="21"/>
    </row>
    <row r="56" spans="1:11" s="9" customFormat="1" ht="167.25" customHeight="1">
      <c r="A56" s="64" t="s">
        <v>78</v>
      </c>
      <c r="B56" s="31" t="s">
        <v>79</v>
      </c>
      <c r="C56" s="75">
        <v>1200000</v>
      </c>
      <c r="D56" s="75">
        <v>514936.42</v>
      </c>
      <c r="E56" s="75">
        <v>514777.49</v>
      </c>
      <c r="F56" s="65">
        <f t="shared" si="2"/>
        <v>99.96913599546912</v>
      </c>
      <c r="G56" s="66"/>
      <c r="H56" s="66"/>
      <c r="I56" s="30"/>
      <c r="J56" s="66">
        <f t="shared" si="1"/>
        <v>514777.49</v>
      </c>
      <c r="K56" s="21"/>
    </row>
    <row r="57" spans="1:11" s="9" customFormat="1" ht="153.75" customHeight="1">
      <c r="A57" s="64" t="s">
        <v>80</v>
      </c>
      <c r="B57" s="31" t="s">
        <v>81</v>
      </c>
      <c r="C57" s="75">
        <v>264192</v>
      </c>
      <c r="D57" s="75">
        <v>162090</v>
      </c>
      <c r="E57" s="75">
        <v>151407.64</v>
      </c>
      <c r="F57" s="65">
        <f t="shared" si="2"/>
        <v>93.40961194398176</v>
      </c>
      <c r="G57" s="66"/>
      <c r="H57" s="66"/>
      <c r="I57" s="30"/>
      <c r="J57" s="66">
        <f t="shared" si="1"/>
        <v>151407.64</v>
      </c>
      <c r="K57" s="21"/>
    </row>
    <row r="58" spans="1:11" s="9" customFormat="1" ht="147" customHeight="1">
      <c r="A58" s="90">
        <v>3086</v>
      </c>
      <c r="B58" s="71" t="s">
        <v>248</v>
      </c>
      <c r="C58" s="79">
        <v>67000</v>
      </c>
      <c r="D58" s="79">
        <v>46225.61</v>
      </c>
      <c r="E58" s="79">
        <v>46180.61</v>
      </c>
      <c r="F58" s="81">
        <f t="shared" si="2"/>
        <v>99.90265136576889</v>
      </c>
      <c r="G58" s="79"/>
      <c r="H58" s="79"/>
      <c r="I58" s="81"/>
      <c r="J58" s="83">
        <f t="shared" si="1"/>
        <v>46180.61</v>
      </c>
      <c r="K58" s="21"/>
    </row>
    <row r="59" spans="1:11" s="9" customFormat="1" ht="129" customHeight="1">
      <c r="A59" s="80"/>
      <c r="B59" s="70" t="s">
        <v>249</v>
      </c>
      <c r="C59" s="80"/>
      <c r="D59" s="80"/>
      <c r="E59" s="80"/>
      <c r="F59" s="82"/>
      <c r="G59" s="80"/>
      <c r="H59" s="80"/>
      <c r="I59" s="82"/>
      <c r="J59" s="84"/>
      <c r="K59" s="21"/>
    </row>
    <row r="60" spans="1:11" s="9" customFormat="1" ht="40.5">
      <c r="A60" s="64">
        <v>3087</v>
      </c>
      <c r="B60" s="31" t="s">
        <v>250</v>
      </c>
      <c r="C60" s="75">
        <v>21813780</v>
      </c>
      <c r="D60" s="75">
        <v>5440240</v>
      </c>
      <c r="E60" s="75">
        <v>5438980</v>
      </c>
      <c r="F60" s="65">
        <f t="shared" si="2"/>
        <v>99.9768392570916</v>
      </c>
      <c r="G60" s="66"/>
      <c r="H60" s="66"/>
      <c r="I60" s="30"/>
      <c r="J60" s="66">
        <f t="shared" si="1"/>
        <v>5438980</v>
      </c>
      <c r="K60" s="21"/>
    </row>
    <row r="61" spans="1:10" ht="104.25" customHeight="1">
      <c r="A61" s="64" t="s">
        <v>82</v>
      </c>
      <c r="B61" s="31" t="s">
        <v>83</v>
      </c>
      <c r="C61" s="75">
        <v>152280</v>
      </c>
      <c r="D61" s="75">
        <v>76140</v>
      </c>
      <c r="E61" s="75">
        <v>55998</v>
      </c>
      <c r="F61" s="65">
        <f t="shared" si="2"/>
        <v>73.54609929078015</v>
      </c>
      <c r="G61" s="66"/>
      <c r="H61" s="66"/>
      <c r="I61" s="30"/>
      <c r="J61" s="66">
        <f t="shared" si="1"/>
        <v>55998</v>
      </c>
    </row>
    <row r="62" spans="1:11" s="9" customFormat="1" ht="159" customHeight="1">
      <c r="A62" s="64" t="s">
        <v>84</v>
      </c>
      <c r="B62" s="31" t="s">
        <v>205</v>
      </c>
      <c r="C62" s="75">
        <v>17985684</v>
      </c>
      <c r="D62" s="75">
        <v>8929767</v>
      </c>
      <c r="E62" s="75">
        <v>8727938.34</v>
      </c>
      <c r="F62" s="65">
        <f t="shared" si="2"/>
        <v>97.73982165492112</v>
      </c>
      <c r="G62" s="66">
        <v>360853.26</v>
      </c>
      <c r="H62" s="66">
        <v>183091.56</v>
      </c>
      <c r="I62" s="30">
        <f>H62/G62*100</f>
        <v>50.738507946415666</v>
      </c>
      <c r="J62" s="66">
        <f t="shared" si="1"/>
        <v>8911029.9</v>
      </c>
      <c r="K62" s="21"/>
    </row>
    <row r="63" spans="1:11" s="9" customFormat="1" ht="93" customHeight="1">
      <c r="A63" s="64" t="s">
        <v>85</v>
      </c>
      <c r="B63" s="31" t="s">
        <v>206</v>
      </c>
      <c r="C63" s="75">
        <v>5357323</v>
      </c>
      <c r="D63" s="75">
        <v>2629326</v>
      </c>
      <c r="E63" s="75">
        <v>2396172.54</v>
      </c>
      <c r="F63" s="65">
        <f t="shared" si="2"/>
        <v>91.13257694177139</v>
      </c>
      <c r="G63" s="66">
        <v>317990.92</v>
      </c>
      <c r="H63" s="66">
        <v>200645.88</v>
      </c>
      <c r="I63" s="30">
        <f>H63/G63*100</f>
        <v>63.09799034513313</v>
      </c>
      <c r="J63" s="66">
        <f t="shared" si="1"/>
        <v>2596818.42</v>
      </c>
      <c r="K63" s="21"/>
    </row>
    <row r="64" spans="1:11" s="9" customFormat="1" ht="100.5" customHeight="1">
      <c r="A64" s="64" t="s">
        <v>86</v>
      </c>
      <c r="B64" s="31" t="s">
        <v>207</v>
      </c>
      <c r="C64" s="75">
        <v>3393343</v>
      </c>
      <c r="D64" s="75">
        <v>1736370</v>
      </c>
      <c r="E64" s="75">
        <v>1521892.09</v>
      </c>
      <c r="F64" s="65">
        <f t="shared" si="2"/>
        <v>87.64791432701557</v>
      </c>
      <c r="G64" s="66">
        <v>53278</v>
      </c>
      <c r="H64" s="66"/>
      <c r="I64" s="30">
        <f>H64/G64*100</f>
        <v>0</v>
      </c>
      <c r="J64" s="66">
        <f t="shared" si="1"/>
        <v>1521892.09</v>
      </c>
      <c r="K64" s="21"/>
    </row>
    <row r="65" spans="1:11" s="9" customFormat="1" ht="117" customHeight="1">
      <c r="A65" s="64" t="s">
        <v>87</v>
      </c>
      <c r="B65" s="31" t="s">
        <v>208</v>
      </c>
      <c r="C65" s="75">
        <v>1225790</v>
      </c>
      <c r="D65" s="75">
        <v>457790</v>
      </c>
      <c r="E65" s="75">
        <v>450014.02</v>
      </c>
      <c r="F65" s="65">
        <f t="shared" si="2"/>
        <v>98.30140894296512</v>
      </c>
      <c r="G65" s="66"/>
      <c r="H65" s="66"/>
      <c r="I65" s="30"/>
      <c r="J65" s="66">
        <f t="shared" si="1"/>
        <v>450014.02</v>
      </c>
      <c r="K65" s="21"/>
    </row>
    <row r="66" spans="1:12" s="9" customFormat="1" ht="95.25" customHeight="1">
      <c r="A66" s="64" t="s">
        <v>88</v>
      </c>
      <c r="B66" s="31" t="s">
        <v>89</v>
      </c>
      <c r="C66" s="75">
        <v>3279368</v>
      </c>
      <c r="D66" s="75">
        <v>1689940</v>
      </c>
      <c r="E66" s="75">
        <v>1468737.81</v>
      </c>
      <c r="F66" s="65">
        <f t="shared" si="2"/>
        <v>86.91064830704049</v>
      </c>
      <c r="G66" s="66">
        <v>1468936</v>
      </c>
      <c r="H66" s="66">
        <v>929122.05</v>
      </c>
      <c r="I66" s="30">
        <f>H66/G66*100</f>
        <v>63.25136357200042</v>
      </c>
      <c r="J66" s="66">
        <f t="shared" si="1"/>
        <v>2397859.8600000003</v>
      </c>
      <c r="K66" s="37"/>
      <c r="L66" s="38"/>
    </row>
    <row r="67" spans="1:11" s="9" customFormat="1" ht="66.75" customHeight="1">
      <c r="A67" s="64" t="s">
        <v>90</v>
      </c>
      <c r="B67" s="31" t="s">
        <v>91</v>
      </c>
      <c r="C67" s="75">
        <v>6305396</v>
      </c>
      <c r="D67" s="75">
        <v>2904369</v>
      </c>
      <c r="E67" s="75">
        <v>2409067.97</v>
      </c>
      <c r="F67" s="65">
        <f t="shared" si="2"/>
        <v>82.94634634924144</v>
      </c>
      <c r="G67" s="66">
        <v>1366703</v>
      </c>
      <c r="H67" s="66">
        <v>1199769.91</v>
      </c>
      <c r="I67" s="30">
        <f>H67/G67*100</f>
        <v>87.78570837994795</v>
      </c>
      <c r="J67" s="66">
        <f t="shared" si="1"/>
        <v>3608837.88</v>
      </c>
      <c r="K67" s="21"/>
    </row>
    <row r="68" spans="1:11" s="9" customFormat="1" ht="116.25" customHeight="1">
      <c r="A68" s="64">
        <v>3140</v>
      </c>
      <c r="B68" s="31" t="s">
        <v>251</v>
      </c>
      <c r="C68" s="75">
        <v>1925000</v>
      </c>
      <c r="D68" s="75">
        <v>1485000</v>
      </c>
      <c r="E68" s="75">
        <v>49500</v>
      </c>
      <c r="F68" s="65">
        <f t="shared" si="2"/>
        <v>3.3333333333333335</v>
      </c>
      <c r="G68" s="66"/>
      <c r="H68" s="66"/>
      <c r="I68" s="30"/>
      <c r="J68" s="66">
        <f t="shared" si="1"/>
        <v>49500</v>
      </c>
      <c r="K68" s="21"/>
    </row>
    <row r="69" spans="1:10" ht="207" customHeight="1">
      <c r="A69" s="64" t="s">
        <v>92</v>
      </c>
      <c r="B69" s="31" t="s">
        <v>93</v>
      </c>
      <c r="C69" s="75">
        <v>1554600</v>
      </c>
      <c r="D69" s="75">
        <v>604304</v>
      </c>
      <c r="E69" s="75">
        <v>603379.11</v>
      </c>
      <c r="F69" s="65">
        <f t="shared" si="2"/>
        <v>99.84694954857157</v>
      </c>
      <c r="G69" s="66"/>
      <c r="H69" s="66"/>
      <c r="I69" s="30"/>
      <c r="J69" s="66">
        <f t="shared" si="1"/>
        <v>603379.11</v>
      </c>
    </row>
    <row r="70" spans="1:11" s="9" customFormat="1" ht="142.5" customHeight="1">
      <c r="A70" s="64" t="s">
        <v>94</v>
      </c>
      <c r="B70" s="31" t="s">
        <v>95</v>
      </c>
      <c r="C70" s="75">
        <v>135534</v>
      </c>
      <c r="D70" s="75">
        <v>67767</v>
      </c>
      <c r="E70" s="75">
        <v>61056.67</v>
      </c>
      <c r="F70" s="65">
        <f t="shared" si="2"/>
        <v>90.09793852465063</v>
      </c>
      <c r="G70" s="66"/>
      <c r="H70" s="66"/>
      <c r="I70" s="30"/>
      <c r="J70" s="66">
        <f t="shared" si="1"/>
        <v>61056.67</v>
      </c>
      <c r="K70" s="21"/>
    </row>
    <row r="71" spans="1:11" s="9" customFormat="1" ht="63" customHeight="1">
      <c r="A71" s="64" t="s">
        <v>96</v>
      </c>
      <c r="B71" s="31" t="s">
        <v>97</v>
      </c>
      <c r="C71" s="75">
        <v>168</v>
      </c>
      <c r="D71" s="75">
        <v>84</v>
      </c>
      <c r="E71" s="75">
        <v>0</v>
      </c>
      <c r="F71" s="65">
        <f>E71/D71*100</f>
        <v>0</v>
      </c>
      <c r="G71" s="66"/>
      <c r="H71" s="66"/>
      <c r="I71" s="30"/>
      <c r="J71" s="66">
        <f t="shared" si="1"/>
        <v>0</v>
      </c>
      <c r="K71" s="21"/>
    </row>
    <row r="72" spans="1:10" ht="180" customHeight="1">
      <c r="A72" s="64" t="s">
        <v>98</v>
      </c>
      <c r="B72" s="31" t="s">
        <v>209</v>
      </c>
      <c r="C72" s="75">
        <v>1808500</v>
      </c>
      <c r="D72" s="75">
        <v>1024820</v>
      </c>
      <c r="E72" s="75">
        <v>1023685.76</v>
      </c>
      <c r="F72" s="65">
        <f t="shared" si="2"/>
        <v>99.88932300306395</v>
      </c>
      <c r="G72" s="66"/>
      <c r="H72" s="66"/>
      <c r="I72" s="30"/>
      <c r="J72" s="66">
        <f t="shared" si="1"/>
        <v>1023685.76</v>
      </c>
    </row>
    <row r="73" spans="1:11" s="9" customFormat="1" ht="131.25" customHeight="1">
      <c r="A73" s="64" t="s">
        <v>99</v>
      </c>
      <c r="B73" s="31" t="s">
        <v>100</v>
      </c>
      <c r="C73" s="75">
        <v>550000</v>
      </c>
      <c r="D73" s="75">
        <v>387463</v>
      </c>
      <c r="E73" s="75">
        <v>368679.89</v>
      </c>
      <c r="F73" s="65">
        <f t="shared" si="2"/>
        <v>95.1522829276602</v>
      </c>
      <c r="G73" s="66"/>
      <c r="H73" s="66"/>
      <c r="I73" s="30"/>
      <c r="J73" s="66">
        <f t="shared" si="1"/>
        <v>368679.89</v>
      </c>
      <c r="K73" s="21"/>
    </row>
    <row r="74" spans="1:11" s="9" customFormat="1" ht="131.25" customHeight="1">
      <c r="A74" s="64">
        <v>3210</v>
      </c>
      <c r="B74" s="31" t="s">
        <v>192</v>
      </c>
      <c r="C74" s="75">
        <v>250000</v>
      </c>
      <c r="D74" s="75">
        <v>147000</v>
      </c>
      <c r="E74" s="75">
        <v>125062.57</v>
      </c>
      <c r="F74" s="65">
        <f t="shared" si="2"/>
        <v>85.07657823129252</v>
      </c>
      <c r="G74" s="66">
        <v>123642.82</v>
      </c>
      <c r="H74" s="66">
        <v>123642.82</v>
      </c>
      <c r="I74" s="30">
        <f>H74/G74*100</f>
        <v>100</v>
      </c>
      <c r="J74" s="66">
        <f t="shared" si="1"/>
        <v>248705.39</v>
      </c>
      <c r="K74" s="21"/>
    </row>
    <row r="75" spans="1:10" ht="165.75" customHeight="1">
      <c r="A75" s="90" t="s">
        <v>101</v>
      </c>
      <c r="B75" s="61" t="s">
        <v>210</v>
      </c>
      <c r="C75" s="79">
        <v>1030700</v>
      </c>
      <c r="D75" s="79">
        <v>493070</v>
      </c>
      <c r="E75" s="79">
        <v>303185.25</v>
      </c>
      <c r="F75" s="81">
        <f t="shared" si="2"/>
        <v>61.489291581317055</v>
      </c>
      <c r="G75" s="79"/>
      <c r="H75" s="79"/>
      <c r="I75" s="81"/>
      <c r="J75" s="79">
        <f t="shared" si="1"/>
        <v>303185.25</v>
      </c>
    </row>
    <row r="76" spans="1:10" ht="123" customHeight="1">
      <c r="A76" s="104"/>
      <c r="B76" s="62" t="s">
        <v>211</v>
      </c>
      <c r="C76" s="104"/>
      <c r="D76" s="104"/>
      <c r="E76" s="104"/>
      <c r="F76" s="105"/>
      <c r="G76" s="104"/>
      <c r="H76" s="104"/>
      <c r="I76" s="105"/>
      <c r="J76" s="104"/>
    </row>
    <row r="77" spans="1:10" ht="34.5" customHeight="1">
      <c r="A77" s="80"/>
      <c r="B77" s="62" t="s">
        <v>212</v>
      </c>
      <c r="C77" s="80"/>
      <c r="D77" s="80"/>
      <c r="E77" s="80"/>
      <c r="F77" s="82"/>
      <c r="G77" s="80"/>
      <c r="H77" s="80"/>
      <c r="I77" s="82"/>
      <c r="J77" s="80"/>
    </row>
    <row r="78" spans="1:14" s="9" customFormat="1" ht="115.5" customHeight="1">
      <c r="A78" s="64" t="s">
        <v>102</v>
      </c>
      <c r="B78" s="58" t="s">
        <v>103</v>
      </c>
      <c r="C78" s="75">
        <v>5249475</v>
      </c>
      <c r="D78" s="75">
        <v>3121577</v>
      </c>
      <c r="E78" s="75">
        <v>2802824.51</v>
      </c>
      <c r="F78" s="65">
        <f t="shared" si="2"/>
        <v>89.78873530910818</v>
      </c>
      <c r="G78" s="66">
        <v>3036018.29</v>
      </c>
      <c r="H78" s="66">
        <v>2022464.57</v>
      </c>
      <c r="I78" s="30">
        <f>H78/G78*100</f>
        <v>66.61569123814468</v>
      </c>
      <c r="J78" s="66">
        <f t="shared" si="1"/>
        <v>4825289.08</v>
      </c>
      <c r="K78" s="35"/>
      <c r="L78" s="35"/>
      <c r="M78" s="36"/>
      <c r="N78" s="36"/>
    </row>
    <row r="79" spans="1:11" s="9" customFormat="1" ht="81.75" customHeight="1">
      <c r="A79" s="64" t="s">
        <v>104</v>
      </c>
      <c r="B79" s="58" t="s">
        <v>105</v>
      </c>
      <c r="C79" s="75">
        <v>23685540</v>
      </c>
      <c r="D79" s="75">
        <v>18346438.86</v>
      </c>
      <c r="E79" s="75">
        <v>18006392.57</v>
      </c>
      <c r="F79" s="65">
        <f t="shared" si="2"/>
        <v>98.14652700398774</v>
      </c>
      <c r="G79" s="66">
        <v>419000</v>
      </c>
      <c r="H79" s="66">
        <v>39823.86</v>
      </c>
      <c r="I79" s="30">
        <f>H79/G79*100</f>
        <v>9.504501193317424</v>
      </c>
      <c r="J79" s="66">
        <f t="shared" si="1"/>
        <v>18046216.43</v>
      </c>
      <c r="K79" s="21"/>
    </row>
    <row r="80" spans="1:11" ht="20.25">
      <c r="A80" s="67" t="s">
        <v>106</v>
      </c>
      <c r="B80" s="68" t="s">
        <v>107</v>
      </c>
      <c r="C80" s="69">
        <f>SUM(C81:C86)</f>
        <v>35143664</v>
      </c>
      <c r="D80" s="69">
        <f>SUM(D81:D86)</f>
        <v>20416744</v>
      </c>
      <c r="E80" s="69">
        <f>SUM(E81:E86)</f>
        <v>19277356.310000002</v>
      </c>
      <c r="F80" s="72">
        <f>E80/D80*100</f>
        <v>94.41934673814788</v>
      </c>
      <c r="G80" s="69">
        <f>SUM(G81:G86)</f>
        <v>8107252.109999999</v>
      </c>
      <c r="H80" s="69">
        <f>SUM(H81:H86)</f>
        <v>3821175.03</v>
      </c>
      <c r="I80" s="72">
        <f>H80/G80*100</f>
        <v>47.13280132594767</v>
      </c>
      <c r="J80" s="69">
        <f>J81+J82+J83+J84+J85+J86</f>
        <v>23098531.339999996</v>
      </c>
      <c r="K80" s="3" t="b">
        <f>J80=E80+H80</f>
        <v>1</v>
      </c>
    </row>
    <row r="81" spans="1:10" ht="20.25">
      <c r="A81" s="64" t="s">
        <v>108</v>
      </c>
      <c r="B81" s="31" t="s">
        <v>109</v>
      </c>
      <c r="C81" s="75">
        <v>726700</v>
      </c>
      <c r="D81" s="75">
        <v>363600</v>
      </c>
      <c r="E81" s="75">
        <v>352671.28</v>
      </c>
      <c r="F81" s="65">
        <f t="shared" si="2"/>
        <v>96.99430143014303</v>
      </c>
      <c r="G81" s="66"/>
      <c r="H81" s="66"/>
      <c r="I81" s="30"/>
      <c r="J81" s="66">
        <f t="shared" si="1"/>
        <v>352671.28</v>
      </c>
    </row>
    <row r="82" spans="1:10" ht="20.25">
      <c r="A82" s="64" t="s">
        <v>110</v>
      </c>
      <c r="B82" s="31" t="s">
        <v>111</v>
      </c>
      <c r="C82" s="75">
        <v>7796525</v>
      </c>
      <c r="D82" s="75">
        <v>4089983</v>
      </c>
      <c r="E82" s="75">
        <v>4004623.73</v>
      </c>
      <c r="F82" s="65">
        <f t="shared" si="2"/>
        <v>97.91296760891181</v>
      </c>
      <c r="G82" s="66">
        <v>785021.8</v>
      </c>
      <c r="H82" s="66">
        <v>307085.34</v>
      </c>
      <c r="I82" s="30">
        <f aca="true" t="shared" si="5" ref="I82:I87">H82/G82*100</f>
        <v>39.118065256276964</v>
      </c>
      <c r="J82" s="66">
        <f t="shared" si="1"/>
        <v>4311709.07</v>
      </c>
    </row>
    <row r="83" spans="1:10" ht="20.25">
      <c r="A83" s="64" t="s">
        <v>112</v>
      </c>
      <c r="B83" s="31" t="s">
        <v>213</v>
      </c>
      <c r="C83" s="75">
        <v>1220535</v>
      </c>
      <c r="D83" s="75">
        <v>633117</v>
      </c>
      <c r="E83" s="75">
        <v>549277.95</v>
      </c>
      <c r="F83" s="65">
        <f t="shared" si="2"/>
        <v>86.75773198318794</v>
      </c>
      <c r="G83" s="66">
        <v>5082500</v>
      </c>
      <c r="H83" s="66">
        <v>2512323.57</v>
      </c>
      <c r="I83" s="30">
        <f t="shared" si="5"/>
        <v>49.43086217412691</v>
      </c>
      <c r="J83" s="66">
        <f t="shared" si="1"/>
        <v>3061601.5199999996</v>
      </c>
    </row>
    <row r="84" spans="1:10" ht="113.25" customHeight="1">
      <c r="A84" s="64" t="s">
        <v>113</v>
      </c>
      <c r="B84" s="31" t="s">
        <v>114</v>
      </c>
      <c r="C84" s="75">
        <v>5816142</v>
      </c>
      <c r="D84" s="75">
        <v>3148215</v>
      </c>
      <c r="E84" s="75">
        <v>2785050.5</v>
      </c>
      <c r="F84" s="65">
        <f t="shared" si="2"/>
        <v>88.4644314317796</v>
      </c>
      <c r="G84" s="66">
        <v>1555400</v>
      </c>
      <c r="H84" s="66">
        <v>396158.08</v>
      </c>
      <c r="I84" s="30">
        <f t="shared" si="5"/>
        <v>25.469852128069952</v>
      </c>
      <c r="J84" s="66">
        <f aca="true" t="shared" si="6" ref="J84:J139">H84+E84</f>
        <v>3181208.58</v>
      </c>
    </row>
    <row r="85" spans="1:11" s="9" customFormat="1" ht="75.75" customHeight="1">
      <c r="A85" s="64" t="s">
        <v>115</v>
      </c>
      <c r="B85" s="31" t="s">
        <v>214</v>
      </c>
      <c r="C85" s="75">
        <v>13283762</v>
      </c>
      <c r="D85" s="75">
        <v>7767667</v>
      </c>
      <c r="E85" s="75">
        <v>7483486.57</v>
      </c>
      <c r="F85" s="65">
        <f t="shared" si="2"/>
        <v>96.34149571550891</v>
      </c>
      <c r="G85" s="66">
        <v>384822.31</v>
      </c>
      <c r="H85" s="66">
        <v>321300.04</v>
      </c>
      <c r="I85" s="30">
        <f t="shared" si="5"/>
        <v>83.49309061628989</v>
      </c>
      <c r="J85" s="66">
        <f t="shared" si="6"/>
        <v>7804786.61</v>
      </c>
      <c r="K85" s="21"/>
    </row>
    <row r="86" spans="1:11" s="9" customFormat="1" ht="54" customHeight="1">
      <c r="A86" s="64" t="s">
        <v>116</v>
      </c>
      <c r="B86" s="31" t="s">
        <v>117</v>
      </c>
      <c r="C86" s="75">
        <v>6300000</v>
      </c>
      <c r="D86" s="75">
        <v>4414162</v>
      </c>
      <c r="E86" s="75">
        <v>4102246.28</v>
      </c>
      <c r="F86" s="65">
        <f t="shared" si="2"/>
        <v>92.93375005267137</v>
      </c>
      <c r="G86" s="66">
        <v>299508</v>
      </c>
      <c r="H86" s="66">
        <v>284308</v>
      </c>
      <c r="I86" s="30">
        <f t="shared" si="5"/>
        <v>94.92501035030784</v>
      </c>
      <c r="J86" s="66">
        <f t="shared" si="6"/>
        <v>4386554.279999999</v>
      </c>
      <c r="K86" s="21"/>
    </row>
    <row r="87" spans="1:11" ht="20.25">
      <c r="A87" s="67" t="s">
        <v>118</v>
      </c>
      <c r="B87" s="68" t="s">
        <v>119</v>
      </c>
      <c r="C87" s="69">
        <f>SUM(C88:C96)</f>
        <v>37774270</v>
      </c>
      <c r="D87" s="69">
        <f>SUM(D88:D96)</f>
        <v>22244703</v>
      </c>
      <c r="E87" s="69">
        <f>SUM(E88:E96)</f>
        <v>20371598.889999997</v>
      </c>
      <c r="F87" s="72">
        <f aca="true" t="shared" si="7" ref="F87:F100">E87/D87*100</f>
        <v>91.57954992700958</v>
      </c>
      <c r="G87" s="69">
        <f>SUM(G88:G96)</f>
        <v>30525246.18</v>
      </c>
      <c r="H87" s="69">
        <f>SUM(H88:H96)</f>
        <v>1005053.19</v>
      </c>
      <c r="I87" s="72">
        <f t="shared" si="5"/>
        <v>3.2925309891800514</v>
      </c>
      <c r="J87" s="69">
        <f>J88+J89+J90+J91+J92+J95+J96+J94+J93</f>
        <v>21376652.08</v>
      </c>
      <c r="K87" s="3" t="b">
        <f>J87=E87+H87</f>
        <v>1</v>
      </c>
    </row>
    <row r="88" spans="1:11" s="9" customFormat="1" ht="113.25" customHeight="1">
      <c r="A88" s="64" t="s">
        <v>120</v>
      </c>
      <c r="B88" s="31" t="s">
        <v>121</v>
      </c>
      <c r="C88" s="75">
        <v>10046475</v>
      </c>
      <c r="D88" s="75">
        <v>6249219</v>
      </c>
      <c r="E88" s="75">
        <v>6112234.87</v>
      </c>
      <c r="F88" s="65">
        <f t="shared" si="7"/>
        <v>97.80798000518145</v>
      </c>
      <c r="G88" s="66"/>
      <c r="H88" s="66"/>
      <c r="I88" s="30"/>
      <c r="J88" s="66">
        <f t="shared" si="6"/>
        <v>6112234.87</v>
      </c>
      <c r="K88" s="21"/>
    </row>
    <row r="89" spans="1:11" s="9" customFormat="1" ht="90.75" customHeight="1">
      <c r="A89" s="64" t="s">
        <v>122</v>
      </c>
      <c r="B89" s="31" t="s">
        <v>123</v>
      </c>
      <c r="C89" s="75">
        <v>1757513</v>
      </c>
      <c r="D89" s="75">
        <v>1208400</v>
      </c>
      <c r="E89" s="75">
        <v>1012922.91</v>
      </c>
      <c r="F89" s="65">
        <f t="shared" si="7"/>
        <v>83.8234781529295</v>
      </c>
      <c r="G89" s="66"/>
      <c r="H89" s="66"/>
      <c r="I89" s="30"/>
      <c r="J89" s="66">
        <f t="shared" si="6"/>
        <v>1012922.91</v>
      </c>
      <c r="K89" s="21"/>
    </row>
    <row r="90" spans="1:11" s="9" customFormat="1" ht="118.5" customHeight="1">
      <c r="A90" s="64" t="s">
        <v>124</v>
      </c>
      <c r="B90" s="31" t="s">
        <v>125</v>
      </c>
      <c r="C90" s="75">
        <v>53014</v>
      </c>
      <c r="D90" s="75">
        <v>31660</v>
      </c>
      <c r="E90" s="75">
        <v>0</v>
      </c>
      <c r="F90" s="65">
        <f t="shared" si="7"/>
        <v>0</v>
      </c>
      <c r="G90" s="66"/>
      <c r="H90" s="66"/>
      <c r="I90" s="30"/>
      <c r="J90" s="66">
        <f t="shared" si="6"/>
        <v>0</v>
      </c>
      <c r="K90" s="3"/>
    </row>
    <row r="91" spans="1:11" s="9" customFormat="1" ht="100.5" customHeight="1">
      <c r="A91" s="64" t="s">
        <v>126</v>
      </c>
      <c r="B91" s="31" t="s">
        <v>127</v>
      </c>
      <c r="C91" s="75">
        <v>18741107</v>
      </c>
      <c r="D91" s="75">
        <v>10301121</v>
      </c>
      <c r="E91" s="75">
        <v>9655633.44</v>
      </c>
      <c r="F91" s="65">
        <f t="shared" si="7"/>
        <v>93.73381246565302</v>
      </c>
      <c r="G91" s="66">
        <v>2196246.18</v>
      </c>
      <c r="H91" s="66">
        <v>934106.35</v>
      </c>
      <c r="I91" s="30">
        <f>H91/G91*100</f>
        <v>42.531951040206245</v>
      </c>
      <c r="J91" s="66">
        <f t="shared" si="6"/>
        <v>10589739.79</v>
      </c>
      <c r="K91" s="21"/>
    </row>
    <row r="92" spans="1:11" s="9" customFormat="1" ht="114.75" customHeight="1">
      <c r="A92" s="64" t="s">
        <v>128</v>
      </c>
      <c r="B92" s="31" t="s">
        <v>129</v>
      </c>
      <c r="C92" s="75">
        <v>4254685</v>
      </c>
      <c r="D92" s="75">
        <v>2733170</v>
      </c>
      <c r="E92" s="75">
        <v>2345189.65</v>
      </c>
      <c r="F92" s="65">
        <f t="shared" si="7"/>
        <v>85.80474869839783</v>
      </c>
      <c r="G92" s="66"/>
      <c r="H92" s="66"/>
      <c r="I92" s="30"/>
      <c r="J92" s="66">
        <f>H92+E92</f>
        <v>2345189.65</v>
      </c>
      <c r="K92" s="21"/>
    </row>
    <row r="93" spans="1:11" s="9" customFormat="1" ht="114.75" customHeight="1">
      <c r="A93" s="64">
        <v>5043</v>
      </c>
      <c r="B93" s="31" t="s">
        <v>255</v>
      </c>
      <c r="C93" s="75"/>
      <c r="D93" s="75"/>
      <c r="E93" s="75"/>
      <c r="F93" s="65"/>
      <c r="G93" s="66">
        <v>28287000</v>
      </c>
      <c r="H93" s="66">
        <v>59795.75</v>
      </c>
      <c r="I93" s="30">
        <f>H93/G93*100</f>
        <v>0.21138950754763672</v>
      </c>
      <c r="J93" s="66">
        <f>H93+E93</f>
        <v>59795.75</v>
      </c>
      <c r="K93" s="21"/>
    </row>
    <row r="94" spans="1:11" s="9" customFormat="1" ht="114.75" customHeight="1">
      <c r="A94" s="64">
        <v>5052</v>
      </c>
      <c r="B94" s="31" t="s">
        <v>252</v>
      </c>
      <c r="C94" s="75">
        <v>68296</v>
      </c>
      <c r="D94" s="75">
        <v>68296</v>
      </c>
      <c r="E94" s="75">
        <v>0</v>
      </c>
      <c r="F94" s="65">
        <f t="shared" si="7"/>
        <v>0</v>
      </c>
      <c r="G94" s="66"/>
      <c r="H94" s="66"/>
      <c r="I94" s="30"/>
      <c r="J94" s="66">
        <f>H94+E94</f>
        <v>0</v>
      </c>
      <c r="K94" s="21"/>
    </row>
    <row r="95" spans="1:11" s="9" customFormat="1" ht="152.25" customHeight="1">
      <c r="A95" s="64" t="s">
        <v>130</v>
      </c>
      <c r="B95" s="31" t="s">
        <v>215</v>
      </c>
      <c r="C95" s="75">
        <v>1585766</v>
      </c>
      <c r="D95" s="75">
        <v>949571</v>
      </c>
      <c r="E95" s="75">
        <v>719381.93</v>
      </c>
      <c r="F95" s="65">
        <f t="shared" si="7"/>
        <v>75.7586246841995</v>
      </c>
      <c r="G95" s="66"/>
      <c r="H95" s="66"/>
      <c r="I95" s="30"/>
      <c r="J95" s="66">
        <f t="shared" si="6"/>
        <v>719381.93</v>
      </c>
      <c r="K95" s="21"/>
    </row>
    <row r="96" spans="1:11" s="9" customFormat="1" ht="63" customHeight="1">
      <c r="A96" s="64" t="s">
        <v>131</v>
      </c>
      <c r="B96" s="31" t="s">
        <v>132</v>
      </c>
      <c r="C96" s="75">
        <v>1267414</v>
      </c>
      <c r="D96" s="75">
        <v>703266</v>
      </c>
      <c r="E96" s="75">
        <v>526236.09</v>
      </c>
      <c r="F96" s="65">
        <f t="shared" si="7"/>
        <v>74.82746073320763</v>
      </c>
      <c r="G96" s="66">
        <v>42000</v>
      </c>
      <c r="H96" s="66">
        <v>11151.09</v>
      </c>
      <c r="I96" s="30">
        <f>H96/G96*100</f>
        <v>26.550214285714286</v>
      </c>
      <c r="J96" s="66">
        <f t="shared" si="6"/>
        <v>537387.1799999999</v>
      </c>
      <c r="K96" s="21"/>
    </row>
    <row r="97" spans="1:11" ht="20.25">
      <c r="A97" s="67" t="s">
        <v>133</v>
      </c>
      <c r="B97" s="68" t="s">
        <v>134</v>
      </c>
      <c r="C97" s="69">
        <f>SUM(C98:C106)</f>
        <v>150811055</v>
      </c>
      <c r="D97" s="69">
        <f>SUM(D98:D106)</f>
        <v>88325550.31</v>
      </c>
      <c r="E97" s="69">
        <f>SUM(E98:E106)</f>
        <v>82461275.97999999</v>
      </c>
      <c r="F97" s="72">
        <f t="shared" si="7"/>
        <v>93.36061387739117</v>
      </c>
      <c r="G97" s="69">
        <f>SUM(G98:G106)</f>
        <v>59966479</v>
      </c>
      <c r="H97" s="69">
        <f>SUM(H98:H106)</f>
        <v>16959362.17</v>
      </c>
      <c r="I97" s="72">
        <f>H97/G97*100</f>
        <v>28.281403965705575</v>
      </c>
      <c r="J97" s="69">
        <f>J98+J99+J100+J101+J102+J103+J104+J105+J106</f>
        <v>99420638.14999999</v>
      </c>
      <c r="K97" s="3" t="b">
        <f>J97=E97+H97</f>
        <v>1</v>
      </c>
    </row>
    <row r="98" spans="1:11" s="9" customFormat="1" ht="78" customHeight="1">
      <c r="A98" s="64" t="s">
        <v>135</v>
      </c>
      <c r="B98" s="31" t="s">
        <v>136</v>
      </c>
      <c r="C98" s="75">
        <v>2183600</v>
      </c>
      <c r="D98" s="75">
        <v>50000</v>
      </c>
      <c r="E98" s="75">
        <v>48842.41</v>
      </c>
      <c r="F98" s="65">
        <f t="shared" si="7"/>
        <v>97.68482</v>
      </c>
      <c r="G98" s="66">
        <v>4550000</v>
      </c>
      <c r="H98" s="66">
        <v>875500.46</v>
      </c>
      <c r="I98" s="30">
        <f>H98/G98*100</f>
        <v>19.24176835164835</v>
      </c>
      <c r="J98" s="66">
        <f t="shared" si="6"/>
        <v>924342.87</v>
      </c>
      <c r="K98" s="21"/>
    </row>
    <row r="99" spans="1:11" s="9" customFormat="1" ht="78" customHeight="1">
      <c r="A99" s="64">
        <v>6012</v>
      </c>
      <c r="B99" s="31" t="s">
        <v>193</v>
      </c>
      <c r="C99" s="75">
        <v>18000000</v>
      </c>
      <c r="D99" s="75">
        <v>18000000</v>
      </c>
      <c r="E99" s="75">
        <v>18000000</v>
      </c>
      <c r="F99" s="65">
        <f t="shared" si="7"/>
        <v>100</v>
      </c>
      <c r="G99" s="66"/>
      <c r="H99" s="66"/>
      <c r="I99" s="30"/>
      <c r="J99" s="66">
        <f t="shared" si="6"/>
        <v>18000000</v>
      </c>
      <c r="K99" s="21"/>
    </row>
    <row r="100" spans="1:11" s="9" customFormat="1" ht="98.25" customHeight="1">
      <c r="A100" s="64" t="s">
        <v>137</v>
      </c>
      <c r="B100" s="31" t="s">
        <v>138</v>
      </c>
      <c r="C100" s="75">
        <v>10553700</v>
      </c>
      <c r="D100" s="75">
        <v>10265700</v>
      </c>
      <c r="E100" s="75">
        <v>10134700.01</v>
      </c>
      <c r="F100" s="65">
        <f t="shared" si="7"/>
        <v>98.72390591971322</v>
      </c>
      <c r="G100" s="66"/>
      <c r="H100" s="66"/>
      <c r="I100" s="30"/>
      <c r="J100" s="66">
        <f t="shared" si="6"/>
        <v>10134700.01</v>
      </c>
      <c r="K100" s="21"/>
    </row>
    <row r="101" spans="1:11" s="9" customFormat="1" ht="78" customHeight="1">
      <c r="A101" s="64">
        <v>6015</v>
      </c>
      <c r="B101" s="31" t="s">
        <v>181</v>
      </c>
      <c r="C101" s="75"/>
      <c r="D101" s="75"/>
      <c r="E101" s="75"/>
      <c r="F101" s="65"/>
      <c r="G101" s="66">
        <v>5000000</v>
      </c>
      <c r="H101" s="66">
        <v>2299256.89</v>
      </c>
      <c r="I101" s="30">
        <f>H101/G101*100</f>
        <v>45.985137800000004</v>
      </c>
      <c r="J101" s="66">
        <f>H101+E101</f>
        <v>2299256.89</v>
      </c>
      <c r="K101" s="21"/>
    </row>
    <row r="102" spans="1:11" s="9" customFormat="1" ht="109.5" customHeight="1">
      <c r="A102" s="64" t="s">
        <v>139</v>
      </c>
      <c r="B102" s="31" t="s">
        <v>216</v>
      </c>
      <c r="C102" s="75"/>
      <c r="D102" s="75"/>
      <c r="E102" s="75"/>
      <c r="F102" s="65"/>
      <c r="G102" s="66">
        <v>24271028</v>
      </c>
      <c r="H102" s="66">
        <v>6565626.36</v>
      </c>
      <c r="I102" s="30">
        <f>H102/G102*100</f>
        <v>27.051290781750158</v>
      </c>
      <c r="J102" s="66">
        <f t="shared" si="6"/>
        <v>6565626.36</v>
      </c>
      <c r="K102" s="21"/>
    </row>
    <row r="103" spans="1:11" ht="144.75" customHeight="1">
      <c r="A103" s="64" t="s">
        <v>140</v>
      </c>
      <c r="B103" s="31" t="s">
        <v>141</v>
      </c>
      <c r="C103" s="75">
        <v>470575</v>
      </c>
      <c r="D103" s="75">
        <v>470575</v>
      </c>
      <c r="E103" s="75">
        <v>367938.08</v>
      </c>
      <c r="F103" s="65">
        <f>E103/D103*100</f>
        <v>78.18904106678</v>
      </c>
      <c r="G103" s="66"/>
      <c r="H103" s="66"/>
      <c r="I103" s="30"/>
      <c r="J103" s="66">
        <f t="shared" si="6"/>
        <v>367938.08</v>
      </c>
      <c r="K103" s="56"/>
    </row>
    <row r="104" spans="1:10" ht="65.25" customHeight="1">
      <c r="A104" s="64" t="s">
        <v>142</v>
      </c>
      <c r="B104" s="31" t="s">
        <v>143</v>
      </c>
      <c r="C104" s="75">
        <v>119582180</v>
      </c>
      <c r="D104" s="75">
        <v>59518275.31</v>
      </c>
      <c r="E104" s="75">
        <v>53888795.48</v>
      </c>
      <c r="F104" s="65">
        <f>E104/D104*100</f>
        <v>90.54159449231526</v>
      </c>
      <c r="G104" s="66">
        <v>22645451</v>
      </c>
      <c r="H104" s="66">
        <v>5327946.26</v>
      </c>
      <c r="I104" s="30">
        <f>H104/G104*100</f>
        <v>23.52766681484948</v>
      </c>
      <c r="J104" s="66">
        <f t="shared" si="6"/>
        <v>59216741.739999995</v>
      </c>
    </row>
    <row r="105" spans="1:11" ht="70.5" customHeight="1">
      <c r="A105" s="64">
        <v>6082</v>
      </c>
      <c r="B105" s="76" t="s">
        <v>225</v>
      </c>
      <c r="C105" s="75"/>
      <c r="D105" s="75"/>
      <c r="E105" s="75"/>
      <c r="F105" s="30"/>
      <c r="G105" s="75">
        <v>3500000</v>
      </c>
      <c r="H105" s="75">
        <v>1891032.2</v>
      </c>
      <c r="I105" s="30">
        <f>H105/G105*100</f>
        <v>54.02949142857143</v>
      </c>
      <c r="J105" s="66">
        <f t="shared" si="6"/>
        <v>1891032.2</v>
      </c>
      <c r="K105" s="26"/>
    </row>
    <row r="106" spans="1:11" s="9" customFormat="1" ht="192.75" customHeight="1">
      <c r="A106" s="64" t="s">
        <v>144</v>
      </c>
      <c r="B106" s="31" t="s">
        <v>217</v>
      </c>
      <c r="C106" s="75">
        <v>21000</v>
      </c>
      <c r="D106" s="75">
        <v>21000</v>
      </c>
      <c r="E106" s="75">
        <v>21000</v>
      </c>
      <c r="F106" s="65">
        <f>E106/D106*100</f>
        <v>100</v>
      </c>
      <c r="G106" s="66"/>
      <c r="H106" s="66"/>
      <c r="I106" s="30"/>
      <c r="J106" s="66">
        <f t="shared" si="6"/>
        <v>21000</v>
      </c>
      <c r="K106" s="3"/>
    </row>
    <row r="107" spans="1:11" ht="20.25">
      <c r="A107" s="67" t="s">
        <v>145</v>
      </c>
      <c r="B107" s="68" t="s">
        <v>146</v>
      </c>
      <c r="C107" s="69">
        <f>SUM(C108:C128)</f>
        <v>120660689</v>
      </c>
      <c r="D107" s="69">
        <f>SUM(D108:D128)</f>
        <v>28562048</v>
      </c>
      <c r="E107" s="69">
        <f>SUM(E108:E128)</f>
        <v>25914851.780000005</v>
      </c>
      <c r="F107" s="72">
        <f>E107/D107*100</f>
        <v>90.73177028481993</v>
      </c>
      <c r="G107" s="69">
        <f>SUM(G108:G128)</f>
        <v>241712359.65</v>
      </c>
      <c r="H107" s="69">
        <f>SUM(H108:H128)</f>
        <v>80012134.99000002</v>
      </c>
      <c r="I107" s="72">
        <f>H107/G107*100</f>
        <v>33.102210869919006</v>
      </c>
      <c r="J107" s="69">
        <f>J108+J109+J110+J111+J112+J113+J114+J115+J116+J117+J118+J119+J120+J121+J122+J123+J124+J125+J126+J128</f>
        <v>105926986.77000001</v>
      </c>
      <c r="K107" s="3" t="b">
        <f>J107=E107+H107</f>
        <v>1</v>
      </c>
    </row>
    <row r="108" spans="1:11" s="11" customFormat="1" ht="71.25" customHeight="1">
      <c r="A108" s="64">
        <v>7130</v>
      </c>
      <c r="B108" s="31" t="s">
        <v>226</v>
      </c>
      <c r="C108" s="75"/>
      <c r="D108" s="75"/>
      <c r="E108" s="75"/>
      <c r="F108" s="30"/>
      <c r="G108" s="75">
        <v>410000</v>
      </c>
      <c r="H108" s="75">
        <v>101284</v>
      </c>
      <c r="I108" s="30">
        <f aca="true" t="shared" si="8" ref="I108:I115">H108/G108*100</f>
        <v>24.70341463414634</v>
      </c>
      <c r="J108" s="66">
        <f t="shared" si="6"/>
        <v>101284</v>
      </c>
      <c r="K108" s="23"/>
    </row>
    <row r="109" spans="1:11" s="11" customFormat="1" ht="71.25" customHeight="1">
      <c r="A109" s="64">
        <v>7310</v>
      </c>
      <c r="B109" s="31" t="s">
        <v>227</v>
      </c>
      <c r="C109" s="75"/>
      <c r="D109" s="75"/>
      <c r="E109" s="75"/>
      <c r="F109" s="30"/>
      <c r="G109" s="75">
        <v>8428600</v>
      </c>
      <c r="H109" s="75">
        <v>1968658.76</v>
      </c>
      <c r="I109" s="30">
        <f t="shared" si="8"/>
        <v>23.356889163087583</v>
      </c>
      <c r="J109" s="66">
        <f>H109+E109</f>
        <v>1968658.76</v>
      </c>
      <c r="K109" s="23"/>
    </row>
    <row r="110" spans="1:11" s="15" customFormat="1" ht="65.25" customHeight="1">
      <c r="A110" s="64">
        <v>7321</v>
      </c>
      <c r="B110" s="31" t="s">
        <v>228</v>
      </c>
      <c r="C110" s="75"/>
      <c r="D110" s="75"/>
      <c r="E110" s="75"/>
      <c r="F110" s="30"/>
      <c r="G110" s="75">
        <v>20100000</v>
      </c>
      <c r="H110" s="75">
        <v>15364815.61</v>
      </c>
      <c r="I110" s="30">
        <f t="shared" si="8"/>
        <v>76.44186870646766</v>
      </c>
      <c r="J110" s="66">
        <f t="shared" si="6"/>
        <v>15364815.61</v>
      </c>
      <c r="K110" s="24"/>
    </row>
    <row r="111" spans="1:11" s="15" customFormat="1" ht="65.25" customHeight="1">
      <c r="A111" s="64">
        <v>7323</v>
      </c>
      <c r="B111" s="58" t="s">
        <v>230</v>
      </c>
      <c r="C111" s="75"/>
      <c r="D111" s="75"/>
      <c r="E111" s="75"/>
      <c r="F111" s="30"/>
      <c r="G111" s="75">
        <v>2000000</v>
      </c>
      <c r="H111" s="75">
        <v>117300.42</v>
      </c>
      <c r="I111" s="30">
        <f t="shared" si="8"/>
        <v>5.8650210000000005</v>
      </c>
      <c r="J111" s="66">
        <f t="shared" si="6"/>
        <v>117300.42</v>
      </c>
      <c r="K111" s="24"/>
    </row>
    <row r="112" spans="1:11" s="15" customFormat="1" ht="76.5" customHeight="1">
      <c r="A112" s="64">
        <v>7325</v>
      </c>
      <c r="B112" s="31" t="s">
        <v>229</v>
      </c>
      <c r="C112" s="75"/>
      <c r="D112" s="75"/>
      <c r="E112" s="75"/>
      <c r="F112" s="30"/>
      <c r="G112" s="75">
        <v>500000</v>
      </c>
      <c r="H112" s="75">
        <v>0</v>
      </c>
      <c r="I112" s="30">
        <f t="shared" si="8"/>
        <v>0</v>
      </c>
      <c r="J112" s="66">
        <f t="shared" si="6"/>
        <v>0</v>
      </c>
      <c r="K112" s="24"/>
    </row>
    <row r="113" spans="1:11" s="11" customFormat="1" ht="118.5" customHeight="1">
      <c r="A113" s="64">
        <v>7330</v>
      </c>
      <c r="B113" s="31" t="s">
        <v>231</v>
      </c>
      <c r="C113" s="75"/>
      <c r="D113" s="75"/>
      <c r="E113" s="75"/>
      <c r="F113" s="30"/>
      <c r="G113" s="75">
        <v>11166200</v>
      </c>
      <c r="H113" s="75">
        <v>7112918.55</v>
      </c>
      <c r="I113" s="30">
        <f t="shared" si="8"/>
        <v>63.7004401676488</v>
      </c>
      <c r="J113" s="66">
        <f>H113+E113</f>
        <v>7112918.55</v>
      </c>
      <c r="K113" s="23"/>
    </row>
    <row r="114" spans="1:11" s="11" customFormat="1" ht="94.5" customHeight="1">
      <c r="A114" s="64">
        <v>7350</v>
      </c>
      <c r="B114" s="31" t="s">
        <v>233</v>
      </c>
      <c r="C114" s="75"/>
      <c r="D114" s="75"/>
      <c r="E114" s="75"/>
      <c r="F114" s="30"/>
      <c r="G114" s="75">
        <v>500000</v>
      </c>
      <c r="H114" s="75">
        <v>0</v>
      </c>
      <c r="I114" s="30">
        <f t="shared" si="8"/>
        <v>0</v>
      </c>
      <c r="J114" s="66">
        <f>H114+E114</f>
        <v>0</v>
      </c>
      <c r="K114" s="23"/>
    </row>
    <row r="115" spans="1:11" s="11" customFormat="1" ht="98.25" customHeight="1">
      <c r="A115" s="64">
        <v>7370</v>
      </c>
      <c r="B115" s="31" t="s">
        <v>232</v>
      </c>
      <c r="C115" s="75"/>
      <c r="D115" s="75"/>
      <c r="E115" s="75"/>
      <c r="F115" s="30"/>
      <c r="G115" s="75">
        <v>51278000</v>
      </c>
      <c r="H115" s="75">
        <v>23476345.98</v>
      </c>
      <c r="I115" s="30">
        <f t="shared" si="8"/>
        <v>45.782491477826746</v>
      </c>
      <c r="J115" s="66">
        <f>H115+E115</f>
        <v>23476345.98</v>
      </c>
      <c r="K115" s="23"/>
    </row>
    <row r="116" spans="1:11" s="11" customFormat="1" ht="98.25" customHeight="1">
      <c r="A116" s="64">
        <v>7413</v>
      </c>
      <c r="B116" s="31" t="s">
        <v>218</v>
      </c>
      <c r="C116" s="75">
        <v>16387634</v>
      </c>
      <c r="D116" s="75">
        <v>0</v>
      </c>
      <c r="E116" s="75">
        <v>0</v>
      </c>
      <c r="F116" s="30">
        <v>0</v>
      </c>
      <c r="G116" s="75"/>
      <c r="H116" s="75"/>
      <c r="I116" s="30"/>
      <c r="J116" s="66">
        <f>H116+E116</f>
        <v>0</v>
      </c>
      <c r="K116" s="56" t="s">
        <v>224</v>
      </c>
    </row>
    <row r="117" spans="1:11" s="9" customFormat="1" ht="70.5" customHeight="1">
      <c r="A117" s="64" t="s">
        <v>147</v>
      </c>
      <c r="B117" s="31" t="s">
        <v>148</v>
      </c>
      <c r="C117" s="75">
        <v>25850135</v>
      </c>
      <c r="D117" s="75">
        <v>14844060</v>
      </c>
      <c r="E117" s="75">
        <v>14844060</v>
      </c>
      <c r="F117" s="65">
        <f aca="true" t="shared" si="9" ref="F117:F122">E117/D117*100</f>
        <v>100</v>
      </c>
      <c r="G117" s="66"/>
      <c r="H117" s="66"/>
      <c r="I117" s="30"/>
      <c r="J117" s="66">
        <f t="shared" si="6"/>
        <v>14844060</v>
      </c>
      <c r="K117" s="56"/>
    </row>
    <row r="118" spans="1:11" s="9" customFormat="1" ht="120.75" customHeight="1">
      <c r="A118" s="64" t="s">
        <v>149</v>
      </c>
      <c r="B118" s="31" t="s">
        <v>150</v>
      </c>
      <c r="C118" s="75">
        <v>66101675</v>
      </c>
      <c r="D118" s="75">
        <v>7636200</v>
      </c>
      <c r="E118" s="75">
        <v>7520870.99</v>
      </c>
      <c r="F118" s="65">
        <f t="shared" si="9"/>
        <v>98.489706791336</v>
      </c>
      <c r="G118" s="66">
        <v>83448169.11</v>
      </c>
      <c r="H118" s="66">
        <v>16577872.56</v>
      </c>
      <c r="I118" s="30">
        <f aca="true" t="shared" si="10" ref="I118:I124">H118/G118*100</f>
        <v>19.86607104362868</v>
      </c>
      <c r="J118" s="66">
        <f t="shared" si="6"/>
        <v>24098743.55</v>
      </c>
      <c r="K118" s="56"/>
    </row>
    <row r="119" spans="1:10" ht="76.5" customHeight="1">
      <c r="A119" s="64" t="s">
        <v>151</v>
      </c>
      <c r="B119" s="31" t="s">
        <v>152</v>
      </c>
      <c r="C119" s="75">
        <v>3236400</v>
      </c>
      <c r="D119" s="75">
        <v>1626800</v>
      </c>
      <c r="E119" s="75">
        <v>1427336.03</v>
      </c>
      <c r="F119" s="65">
        <f t="shared" si="9"/>
        <v>87.73887570690927</v>
      </c>
      <c r="G119" s="66">
        <v>3500000</v>
      </c>
      <c r="H119" s="66">
        <v>1498400</v>
      </c>
      <c r="I119" s="30">
        <f t="shared" si="10"/>
        <v>42.81142857142857</v>
      </c>
      <c r="J119" s="66">
        <f t="shared" si="6"/>
        <v>2925736.0300000003</v>
      </c>
    </row>
    <row r="120" spans="1:10" ht="76.5" customHeight="1">
      <c r="A120" s="64" t="s">
        <v>153</v>
      </c>
      <c r="B120" s="31" t="s">
        <v>154</v>
      </c>
      <c r="C120" s="75">
        <v>3147649.48</v>
      </c>
      <c r="D120" s="75">
        <v>1261348.48</v>
      </c>
      <c r="E120" s="75">
        <v>979062.21</v>
      </c>
      <c r="F120" s="65">
        <f t="shared" si="9"/>
        <v>77.62027905246296</v>
      </c>
      <c r="G120" s="66">
        <v>870000</v>
      </c>
      <c r="H120" s="66">
        <v>0</v>
      </c>
      <c r="I120" s="30">
        <f t="shared" si="10"/>
        <v>0</v>
      </c>
      <c r="J120" s="66">
        <f t="shared" si="6"/>
        <v>979062.21</v>
      </c>
    </row>
    <row r="121" spans="1:10" ht="72.75" customHeight="1">
      <c r="A121" s="64" t="s">
        <v>155</v>
      </c>
      <c r="B121" s="31" t="s">
        <v>156</v>
      </c>
      <c r="C121" s="75">
        <v>420000</v>
      </c>
      <c r="D121" s="75">
        <v>85000</v>
      </c>
      <c r="E121" s="75">
        <v>73941.38</v>
      </c>
      <c r="F121" s="65">
        <f t="shared" si="9"/>
        <v>86.98985882352942</v>
      </c>
      <c r="G121" s="66">
        <v>54198.82</v>
      </c>
      <c r="H121" s="66">
        <v>22081.25</v>
      </c>
      <c r="I121" s="30">
        <f t="shared" si="10"/>
        <v>40.74120063868549</v>
      </c>
      <c r="J121" s="66">
        <f t="shared" si="6"/>
        <v>96022.63</v>
      </c>
    </row>
    <row r="122" spans="1:10" ht="52.5" customHeight="1">
      <c r="A122" s="64" t="s">
        <v>157</v>
      </c>
      <c r="B122" s="31" t="s">
        <v>158</v>
      </c>
      <c r="C122" s="75">
        <v>2950000</v>
      </c>
      <c r="D122" s="75">
        <v>1450000</v>
      </c>
      <c r="E122" s="75">
        <v>125026.12</v>
      </c>
      <c r="F122" s="65">
        <f t="shared" si="9"/>
        <v>8.622491034482758</v>
      </c>
      <c r="G122" s="66">
        <v>6250000</v>
      </c>
      <c r="H122" s="66">
        <v>713174.08</v>
      </c>
      <c r="I122" s="30">
        <f t="shared" si="10"/>
        <v>11.410785279999999</v>
      </c>
      <c r="J122" s="66">
        <f t="shared" si="6"/>
        <v>838200.2</v>
      </c>
    </row>
    <row r="123" spans="1:10" ht="67.5" customHeight="1">
      <c r="A123" s="64">
        <v>7650</v>
      </c>
      <c r="B123" s="31" t="s">
        <v>234</v>
      </c>
      <c r="C123" s="75"/>
      <c r="D123" s="75"/>
      <c r="E123" s="75"/>
      <c r="F123" s="65"/>
      <c r="G123" s="66">
        <v>90000</v>
      </c>
      <c r="H123" s="66">
        <v>7000</v>
      </c>
      <c r="I123" s="30">
        <f t="shared" si="10"/>
        <v>7.777777777777778</v>
      </c>
      <c r="J123" s="66">
        <f>H123+E123</f>
        <v>7000</v>
      </c>
    </row>
    <row r="124" spans="1:10" ht="84" customHeight="1">
      <c r="A124" s="64">
        <v>7670</v>
      </c>
      <c r="B124" s="31" t="s">
        <v>235</v>
      </c>
      <c r="C124" s="75"/>
      <c r="D124" s="75"/>
      <c r="E124" s="75"/>
      <c r="F124" s="65"/>
      <c r="G124" s="66">
        <v>48008288.68</v>
      </c>
      <c r="H124" s="66">
        <v>10504580.34</v>
      </c>
      <c r="I124" s="30">
        <f t="shared" si="10"/>
        <v>21.88076398644085</v>
      </c>
      <c r="J124" s="66">
        <f>H124+E124</f>
        <v>10504580.34</v>
      </c>
    </row>
    <row r="125" spans="1:10" ht="40.5">
      <c r="A125" s="64" t="s">
        <v>159</v>
      </c>
      <c r="B125" s="31" t="s">
        <v>160</v>
      </c>
      <c r="C125" s="75">
        <v>165000</v>
      </c>
      <c r="D125" s="75">
        <v>84444</v>
      </c>
      <c r="E125" s="75">
        <v>80520</v>
      </c>
      <c r="F125" s="65">
        <f>E125/D125*100</f>
        <v>95.35313343754441</v>
      </c>
      <c r="G125" s="66"/>
      <c r="H125" s="66"/>
      <c r="I125" s="30"/>
      <c r="J125" s="66">
        <f t="shared" si="6"/>
        <v>80520</v>
      </c>
    </row>
    <row r="126" spans="1:11" s="9" customFormat="1" ht="145.5" customHeight="1">
      <c r="A126" s="93">
        <v>7691</v>
      </c>
      <c r="B126" s="77" t="s">
        <v>236</v>
      </c>
      <c r="C126" s="95"/>
      <c r="D126" s="95"/>
      <c r="E126" s="95"/>
      <c r="F126" s="102"/>
      <c r="G126" s="95">
        <v>4908903.04</v>
      </c>
      <c r="H126" s="95">
        <v>2526496.18</v>
      </c>
      <c r="I126" s="108">
        <f>H126/G126*100</f>
        <v>51.46763257316241</v>
      </c>
      <c r="J126" s="109">
        <f>H126+E126</f>
        <v>2526496.18</v>
      </c>
      <c r="K126" s="21"/>
    </row>
    <row r="127" spans="1:11" s="9" customFormat="1" ht="41.25" customHeight="1">
      <c r="A127" s="94"/>
      <c r="B127" s="78" t="s">
        <v>237</v>
      </c>
      <c r="C127" s="94"/>
      <c r="D127" s="94"/>
      <c r="E127" s="94"/>
      <c r="F127" s="103"/>
      <c r="G127" s="94"/>
      <c r="H127" s="94"/>
      <c r="I127" s="103"/>
      <c r="J127" s="110"/>
      <c r="K127" s="21"/>
    </row>
    <row r="128" spans="1:11" s="9" customFormat="1" ht="66.75" customHeight="1">
      <c r="A128" s="64" t="s">
        <v>161</v>
      </c>
      <c r="B128" s="31" t="s">
        <v>219</v>
      </c>
      <c r="C128" s="75">
        <v>2402195.52</v>
      </c>
      <c r="D128" s="75">
        <v>1574195.52</v>
      </c>
      <c r="E128" s="75">
        <v>864035.05</v>
      </c>
      <c r="F128" s="65">
        <f>E128/D128*100</f>
        <v>54.88740369430095</v>
      </c>
      <c r="G128" s="66">
        <v>200000</v>
      </c>
      <c r="H128" s="66">
        <v>21207.26</v>
      </c>
      <c r="I128" s="30">
        <f>H128/G128*100</f>
        <v>10.603629999999999</v>
      </c>
      <c r="J128" s="66">
        <f t="shared" si="6"/>
        <v>885242.31</v>
      </c>
      <c r="K128" s="21"/>
    </row>
    <row r="129" spans="1:11" ht="20.25">
      <c r="A129" s="67" t="s">
        <v>162</v>
      </c>
      <c r="B129" s="68" t="s">
        <v>163</v>
      </c>
      <c r="C129" s="69">
        <f>SUM(C130:C136)</f>
        <v>6847690</v>
      </c>
      <c r="D129" s="69">
        <f>SUM(D130:D136)</f>
        <v>2849761.66</v>
      </c>
      <c r="E129" s="69">
        <f>SUM(E130:E136)</f>
        <v>2834583.0799999996</v>
      </c>
      <c r="F129" s="72">
        <f>E129/D129*100</f>
        <v>99.46737370310468</v>
      </c>
      <c r="G129" s="69">
        <f>SUM(G130:G136)</f>
        <v>990905.96</v>
      </c>
      <c r="H129" s="69">
        <f>SUM(H130:H136)</f>
        <v>195607</v>
      </c>
      <c r="I129" s="72">
        <f>H129/G129*100</f>
        <v>19.740218335148576</v>
      </c>
      <c r="J129" s="69">
        <f>J130+J131+J133+J134+J135+J136+J132</f>
        <v>3030190.0799999996</v>
      </c>
      <c r="K129" s="3" t="b">
        <f>J129=E129+H129</f>
        <v>1</v>
      </c>
    </row>
    <row r="130" spans="1:10" ht="20.25">
      <c r="A130" s="64" t="s">
        <v>164</v>
      </c>
      <c r="B130" s="31" t="s">
        <v>165</v>
      </c>
      <c r="C130" s="75">
        <v>1250990</v>
      </c>
      <c r="D130" s="75">
        <v>614308</v>
      </c>
      <c r="E130" s="75">
        <v>603425.24</v>
      </c>
      <c r="F130" s="65">
        <f>E130/D130*100</f>
        <v>98.2284521770838</v>
      </c>
      <c r="G130" s="66"/>
      <c r="H130" s="66"/>
      <c r="I130" s="30"/>
      <c r="J130" s="66">
        <f t="shared" si="6"/>
        <v>603425.24</v>
      </c>
    </row>
    <row r="131" spans="1:11" s="9" customFormat="1" ht="80.25" customHeight="1">
      <c r="A131" s="64">
        <v>8311</v>
      </c>
      <c r="B131" s="31" t="s">
        <v>238</v>
      </c>
      <c r="C131" s="75"/>
      <c r="D131" s="75"/>
      <c r="E131" s="75"/>
      <c r="F131" s="65"/>
      <c r="G131" s="66">
        <v>834616</v>
      </c>
      <c r="H131" s="66">
        <v>167520</v>
      </c>
      <c r="I131" s="30">
        <f>H131/G131*100</f>
        <v>20.071505938060138</v>
      </c>
      <c r="J131" s="66">
        <f t="shared" si="6"/>
        <v>167520</v>
      </c>
      <c r="K131" s="21"/>
    </row>
    <row r="132" spans="1:11" s="9" customFormat="1" ht="20.25">
      <c r="A132" s="64">
        <v>8320</v>
      </c>
      <c r="B132" s="31" t="s">
        <v>256</v>
      </c>
      <c r="C132" s="75"/>
      <c r="D132" s="75"/>
      <c r="E132" s="75"/>
      <c r="F132" s="65"/>
      <c r="G132" s="66">
        <v>56289.96</v>
      </c>
      <c r="H132" s="66"/>
      <c r="I132" s="30">
        <f>H132/G132*100</f>
        <v>0</v>
      </c>
      <c r="J132" s="66">
        <f t="shared" si="6"/>
        <v>0</v>
      </c>
      <c r="K132" s="21"/>
    </row>
    <row r="133" spans="1:11" s="10" customFormat="1" ht="60" customHeight="1">
      <c r="A133" s="64">
        <v>8330</v>
      </c>
      <c r="B133" s="31" t="s">
        <v>239</v>
      </c>
      <c r="C133" s="75"/>
      <c r="D133" s="75"/>
      <c r="E133" s="75"/>
      <c r="F133" s="65"/>
      <c r="G133" s="66">
        <v>100000</v>
      </c>
      <c r="H133" s="66">
        <v>28087</v>
      </c>
      <c r="I133" s="30">
        <f>H133/G133*100</f>
        <v>28.087</v>
      </c>
      <c r="J133" s="66">
        <f>H133+E133</f>
        <v>28087</v>
      </c>
      <c r="K133" s="22"/>
    </row>
    <row r="134" spans="1:10" ht="62.25" customHeight="1">
      <c r="A134" s="64" t="s">
        <v>166</v>
      </c>
      <c r="B134" s="57" t="s">
        <v>167</v>
      </c>
      <c r="C134" s="75">
        <v>3645000</v>
      </c>
      <c r="D134" s="75">
        <v>2110000</v>
      </c>
      <c r="E134" s="75">
        <v>2108847.15</v>
      </c>
      <c r="F134" s="65">
        <f>E134/D134*100</f>
        <v>99.9453625592417</v>
      </c>
      <c r="G134" s="66"/>
      <c r="H134" s="66"/>
      <c r="I134" s="30"/>
      <c r="J134" s="66">
        <f t="shared" si="6"/>
        <v>2108847.15</v>
      </c>
    </row>
    <row r="135" spans="1:10" ht="20.25">
      <c r="A135" s="64">
        <v>8600</v>
      </c>
      <c r="B135" s="59" t="s">
        <v>189</v>
      </c>
      <c r="C135" s="75">
        <v>1282700</v>
      </c>
      <c r="D135" s="75">
        <v>125453.66</v>
      </c>
      <c r="E135" s="75">
        <v>122310.69</v>
      </c>
      <c r="F135" s="65">
        <f>E135/D135*100</f>
        <v>97.4947163757518</v>
      </c>
      <c r="G135" s="66"/>
      <c r="H135" s="66"/>
      <c r="I135" s="30"/>
      <c r="J135" s="66">
        <f>H135+E135</f>
        <v>122310.69</v>
      </c>
    </row>
    <row r="136" spans="1:12" ht="41.25" customHeight="1">
      <c r="A136" s="64" t="s">
        <v>168</v>
      </c>
      <c r="B136" s="58" t="s">
        <v>169</v>
      </c>
      <c r="C136" s="75">
        <v>669000</v>
      </c>
      <c r="D136" s="75">
        <v>0</v>
      </c>
      <c r="E136" s="75">
        <v>0</v>
      </c>
      <c r="F136" s="65">
        <v>0</v>
      </c>
      <c r="G136" s="66"/>
      <c r="H136" s="66"/>
      <c r="I136" s="30"/>
      <c r="J136" s="66">
        <f>H136+E136</f>
        <v>0</v>
      </c>
      <c r="K136" s="106" t="s">
        <v>224</v>
      </c>
      <c r="L136" s="107"/>
    </row>
    <row r="137" spans="1:13" ht="20.25">
      <c r="A137" s="67" t="s">
        <v>170</v>
      </c>
      <c r="B137" s="68" t="s">
        <v>171</v>
      </c>
      <c r="C137" s="69">
        <f>SUM(C138:C141)</f>
        <v>56846108</v>
      </c>
      <c r="D137" s="69">
        <f>SUM(D138:D141)</f>
        <v>29095308</v>
      </c>
      <c r="E137" s="69">
        <f>SUM(E138:E141)</f>
        <v>28968308</v>
      </c>
      <c r="F137" s="72">
        <f aca="true" t="shared" si="11" ref="F137:F143">E137/D137*100</f>
        <v>99.56350350372645</v>
      </c>
      <c r="G137" s="69">
        <f>SUM(G138:G141)</f>
        <v>6073209</v>
      </c>
      <c r="H137" s="69">
        <f>SUM(H138:H141)</f>
        <v>3618452</v>
      </c>
      <c r="I137" s="72">
        <v>0</v>
      </c>
      <c r="J137" s="69">
        <f>J138+J139+J140+J141</f>
        <v>32586760</v>
      </c>
      <c r="K137" s="3" t="b">
        <f>J137=E137+H137</f>
        <v>1</v>
      </c>
      <c r="L137" s="106" t="s">
        <v>224</v>
      </c>
      <c r="M137" s="107"/>
    </row>
    <row r="138" spans="1:10" ht="36" customHeight="1">
      <c r="A138" s="64" t="s">
        <v>172</v>
      </c>
      <c r="B138" s="58" t="s">
        <v>220</v>
      </c>
      <c r="C138" s="75">
        <v>54386000</v>
      </c>
      <c r="D138" s="75">
        <v>27193200</v>
      </c>
      <c r="E138" s="75">
        <v>27193200</v>
      </c>
      <c r="F138" s="65">
        <f t="shared" si="11"/>
        <v>100</v>
      </c>
      <c r="G138" s="66"/>
      <c r="H138" s="66"/>
      <c r="I138" s="30"/>
      <c r="J138" s="66">
        <f t="shared" si="6"/>
        <v>27193200</v>
      </c>
    </row>
    <row r="139" spans="1:10" ht="81">
      <c r="A139" s="64" t="s">
        <v>173</v>
      </c>
      <c r="B139" s="31" t="s">
        <v>221</v>
      </c>
      <c r="C139" s="75">
        <v>190000</v>
      </c>
      <c r="D139" s="75">
        <v>132000</v>
      </c>
      <c r="E139" s="75">
        <v>132000</v>
      </c>
      <c r="F139" s="65">
        <f t="shared" si="11"/>
        <v>100</v>
      </c>
      <c r="G139" s="66"/>
      <c r="H139" s="66"/>
      <c r="I139" s="30"/>
      <c r="J139" s="66">
        <f t="shared" si="6"/>
        <v>132000</v>
      </c>
    </row>
    <row r="140" spans="1:10" ht="20.25">
      <c r="A140" s="64">
        <v>9770</v>
      </c>
      <c r="B140" s="73" t="s">
        <v>253</v>
      </c>
      <c r="C140" s="75">
        <v>100000</v>
      </c>
      <c r="D140" s="75">
        <v>100000</v>
      </c>
      <c r="E140" s="75">
        <v>0</v>
      </c>
      <c r="F140" s="65">
        <f t="shared" si="11"/>
        <v>0</v>
      </c>
      <c r="G140" s="66">
        <v>2554757</v>
      </c>
      <c r="H140" s="66">
        <v>100000</v>
      </c>
      <c r="I140" s="30">
        <f>H140/G140*100</f>
        <v>3.9142666014810805</v>
      </c>
      <c r="J140" s="66">
        <f>H140+E140</f>
        <v>100000</v>
      </c>
    </row>
    <row r="141" spans="1:10" ht="60.75">
      <c r="A141" s="64">
        <v>9800</v>
      </c>
      <c r="B141" s="73" t="s">
        <v>254</v>
      </c>
      <c r="C141" s="75">
        <v>2170108</v>
      </c>
      <c r="D141" s="75">
        <v>1670108</v>
      </c>
      <c r="E141" s="75">
        <v>1643108</v>
      </c>
      <c r="F141" s="65">
        <f t="shared" si="11"/>
        <v>98.38333808352515</v>
      </c>
      <c r="G141" s="66">
        <v>3518452</v>
      </c>
      <c r="H141" s="66">
        <v>3518452</v>
      </c>
      <c r="I141" s="30">
        <f>H141/G141*100</f>
        <v>100</v>
      </c>
      <c r="J141" s="66">
        <f>H141+E141</f>
        <v>5161560</v>
      </c>
    </row>
    <row r="142" spans="1:11" ht="20.25">
      <c r="A142" s="67" t="s">
        <v>174</v>
      </c>
      <c r="B142" s="68" t="s">
        <v>183</v>
      </c>
      <c r="C142" s="69">
        <f>C137+C129+C107+C97+C87+C34+C24+C13+C9+C80</f>
        <v>2627399140.78</v>
      </c>
      <c r="D142" s="69">
        <f>D137+D129+D107+D97+D87+D34+D24+D13+D9+D80</f>
        <v>1426794189.25</v>
      </c>
      <c r="E142" s="69">
        <f>E137+E129+E107+E97+E87+E34+E24+E13+E9+E80</f>
        <v>1378625798.2299998</v>
      </c>
      <c r="F142" s="72">
        <f t="shared" si="11"/>
        <v>96.62401267240091</v>
      </c>
      <c r="G142" s="69">
        <f>G137+G129+G107+G97+G87+G34+G24+G13+G9+G80</f>
        <v>533588606.02</v>
      </c>
      <c r="H142" s="69">
        <f>H137+H129+H107+H97+H87+H34+H24+H13+H9+H80</f>
        <v>194083595.61</v>
      </c>
      <c r="I142" s="72">
        <f>H142/G142*100</f>
        <v>36.3732646125366</v>
      </c>
      <c r="J142" s="69">
        <f>J137+J129+J107+J97+J87+J34+J24+J13+J9+J80</f>
        <v>1572709393.8399997</v>
      </c>
      <c r="K142" s="3" t="b">
        <f>J142=E142+H142</f>
        <v>1</v>
      </c>
    </row>
    <row r="143" spans="1:11" s="18" customFormat="1" ht="81">
      <c r="A143" s="64">
        <v>8841</v>
      </c>
      <c r="B143" s="34" t="s">
        <v>222</v>
      </c>
      <c r="C143" s="75">
        <v>260000</v>
      </c>
      <c r="D143" s="75">
        <v>260000</v>
      </c>
      <c r="E143" s="75">
        <v>175001</v>
      </c>
      <c r="F143" s="65">
        <f t="shared" si="11"/>
        <v>67.30807692307692</v>
      </c>
      <c r="G143" s="66">
        <v>90000</v>
      </c>
      <c r="H143" s="66">
        <v>0</v>
      </c>
      <c r="I143" s="30">
        <f>H143/G143*100</f>
        <v>0</v>
      </c>
      <c r="J143" s="66">
        <f>H143+E143</f>
        <v>175001</v>
      </c>
      <c r="K143" s="25"/>
    </row>
    <row r="144" spans="1:11" s="18" customFormat="1" ht="81">
      <c r="A144" s="64">
        <v>8842</v>
      </c>
      <c r="B144" s="34" t="s">
        <v>223</v>
      </c>
      <c r="C144" s="75"/>
      <c r="D144" s="75"/>
      <c r="E144" s="75"/>
      <c r="F144" s="65"/>
      <c r="G144" s="66">
        <v>-90000</v>
      </c>
      <c r="H144" s="66">
        <f>-42959.64-13058.67</f>
        <v>-56018.31</v>
      </c>
      <c r="I144" s="30">
        <f>H144/G144*100</f>
        <v>62.24256666666667</v>
      </c>
      <c r="J144" s="66">
        <f>H144+E144</f>
        <v>-56018.31</v>
      </c>
      <c r="K144" s="25"/>
    </row>
    <row r="145" spans="1:11" s="16" customFormat="1" ht="54.75" customHeight="1">
      <c r="A145" s="67"/>
      <c r="B145" s="68" t="s">
        <v>182</v>
      </c>
      <c r="C145" s="69">
        <f>C142+C143+C144</f>
        <v>2627659140.78</v>
      </c>
      <c r="D145" s="69">
        <f>D142+D143+D144</f>
        <v>1427054189.25</v>
      </c>
      <c r="E145" s="69">
        <f>E142+E143+E144</f>
        <v>1378800799.2299998</v>
      </c>
      <c r="F145" s="72">
        <f>E145/D145*100</f>
        <v>96.61867149940815</v>
      </c>
      <c r="G145" s="69">
        <f>G142+G143+G144</f>
        <v>533588606.02</v>
      </c>
      <c r="H145" s="69">
        <f>H142+H143+H144</f>
        <v>194027577.3</v>
      </c>
      <c r="I145" s="72">
        <f>H145/G145*100</f>
        <v>36.36276620433073</v>
      </c>
      <c r="J145" s="69">
        <f>J142+J143+J144</f>
        <v>1572828376.5299997</v>
      </c>
      <c r="K145" s="3" t="b">
        <f>J145=E145+H145</f>
        <v>1</v>
      </c>
    </row>
    <row r="146" spans="1:11" s="16" customFormat="1" ht="22.5" customHeight="1" hidden="1">
      <c r="A146" s="44"/>
      <c r="B146" s="45"/>
      <c r="C146" s="46"/>
      <c r="D146" s="46"/>
      <c r="E146" s="46"/>
      <c r="F146" s="47"/>
      <c r="G146" s="46"/>
      <c r="H146" s="46"/>
      <c r="I146" s="48"/>
      <c r="J146" s="46"/>
      <c r="K146" s="41"/>
    </row>
    <row r="147" spans="1:11" s="16" customFormat="1" ht="30" customHeight="1">
      <c r="A147" s="49"/>
      <c r="B147" s="50"/>
      <c r="C147" s="51"/>
      <c r="D147" s="51"/>
      <c r="E147" s="51"/>
      <c r="F147" s="52"/>
      <c r="G147" s="51"/>
      <c r="H147" s="51"/>
      <c r="I147" s="53"/>
      <c r="J147" s="51"/>
      <c r="K147" s="42"/>
    </row>
    <row r="148" spans="1:16" ht="25.5">
      <c r="A148" s="32"/>
      <c r="B148" s="91" t="s">
        <v>240</v>
      </c>
      <c r="C148" s="92"/>
      <c r="D148" s="33"/>
      <c r="E148" s="33"/>
      <c r="F148" s="33"/>
      <c r="G148" s="33"/>
      <c r="H148" s="14" t="s">
        <v>241</v>
      </c>
      <c r="I148" s="33"/>
      <c r="J148" s="33"/>
      <c r="K148" s="19"/>
      <c r="L148" s="12"/>
      <c r="M148" s="12"/>
      <c r="N148" s="12"/>
      <c r="O148" s="12"/>
      <c r="P148" s="12"/>
    </row>
    <row r="149" spans="2:8" ht="20.25" hidden="1">
      <c r="B149" s="91"/>
      <c r="C149" s="92"/>
      <c r="D149" s="13"/>
      <c r="E149" s="14"/>
      <c r="F149" s="14"/>
      <c r="G149" s="14"/>
      <c r="H149" s="14"/>
    </row>
    <row r="150" spans="3:7" ht="20.25" hidden="1">
      <c r="C150" s="17">
        <f>C145-2569884032.78-C143</f>
        <v>57515108</v>
      </c>
      <c r="D150" s="17">
        <f>D145-695429162.67-D143</f>
        <v>731365026.58</v>
      </c>
      <c r="G150" s="17">
        <f>G145-527515397.02-G143-G144</f>
        <v>6073209</v>
      </c>
    </row>
    <row r="151" spans="3:8" ht="40.5" hidden="1">
      <c r="C151" s="17">
        <f>C138</f>
        <v>54386000</v>
      </c>
      <c r="D151" s="17">
        <f>D138</f>
        <v>27193200</v>
      </c>
      <c r="E151" s="17" t="s">
        <v>184</v>
      </c>
      <c r="F151" s="17" t="b">
        <f>G151+G152=G150</f>
        <v>1</v>
      </c>
      <c r="G151" s="17">
        <f>G141</f>
        <v>3518452</v>
      </c>
      <c r="H151" s="17" t="s">
        <v>190</v>
      </c>
    </row>
    <row r="152" spans="3:8" ht="40.5" hidden="1">
      <c r="C152" s="17">
        <f>C139</f>
        <v>190000</v>
      </c>
      <c r="D152" s="17">
        <f>D139</f>
        <v>132000</v>
      </c>
      <c r="E152" s="17" t="s">
        <v>185</v>
      </c>
      <c r="G152" s="17">
        <f>G140</f>
        <v>2554757</v>
      </c>
      <c r="H152" s="17" t="s">
        <v>190</v>
      </c>
    </row>
    <row r="153" spans="3:7" ht="20.25" hidden="1">
      <c r="C153" s="17">
        <f>C150-C151-C152-C154-C155</f>
        <v>669000</v>
      </c>
      <c r="D153" s="40" t="b">
        <f>C153=C136</f>
        <v>1</v>
      </c>
      <c r="E153" s="17" t="s">
        <v>169</v>
      </c>
      <c r="G153" s="39"/>
    </row>
    <row r="154" spans="3:5" ht="40.5" hidden="1">
      <c r="C154" s="17">
        <f>C141</f>
        <v>2170108</v>
      </c>
      <c r="D154" s="17">
        <f>D141</f>
        <v>1670108</v>
      </c>
      <c r="E154" s="17" t="s">
        <v>190</v>
      </c>
    </row>
    <row r="155" spans="3:5" ht="60.75" hidden="1">
      <c r="C155" s="17">
        <f>C140</f>
        <v>100000</v>
      </c>
      <c r="D155" s="17">
        <f>D140</f>
        <v>100000</v>
      </c>
      <c r="E155" s="17" t="s">
        <v>194</v>
      </c>
    </row>
    <row r="156" ht="12.75" hidden="1"/>
    <row r="157" ht="12.75" hidden="1"/>
  </sheetData>
  <sheetProtection/>
  <mergeCells count="40">
    <mergeCell ref="L137:M137"/>
    <mergeCell ref="G126:G127"/>
    <mergeCell ref="I126:I127"/>
    <mergeCell ref="J126:J127"/>
    <mergeCell ref="I75:I77"/>
    <mergeCell ref="J75:J77"/>
    <mergeCell ref="K136:L136"/>
    <mergeCell ref="F126:F127"/>
    <mergeCell ref="H126:H127"/>
    <mergeCell ref="A75:A77"/>
    <mergeCell ref="C75:C77"/>
    <mergeCell ref="D75:D77"/>
    <mergeCell ref="E75:E77"/>
    <mergeCell ref="F75:F77"/>
    <mergeCell ref="G75:G77"/>
    <mergeCell ref="H75:H77"/>
    <mergeCell ref="E126:E127"/>
    <mergeCell ref="B149:C149"/>
    <mergeCell ref="A126:A127"/>
    <mergeCell ref="C126:C127"/>
    <mergeCell ref="D126:D127"/>
    <mergeCell ref="B148:C148"/>
    <mergeCell ref="I1:J1"/>
    <mergeCell ref="I2:J2"/>
    <mergeCell ref="A4:J4"/>
    <mergeCell ref="A5:J5"/>
    <mergeCell ref="G7:I7"/>
    <mergeCell ref="A7:A8"/>
    <mergeCell ref="A58:A59"/>
    <mergeCell ref="C58:C59"/>
    <mergeCell ref="D58:D59"/>
    <mergeCell ref="E58:E59"/>
    <mergeCell ref="F58:F59"/>
    <mergeCell ref="H58:H59"/>
    <mergeCell ref="I58:I59"/>
    <mergeCell ref="J58:J59"/>
    <mergeCell ref="C7:F7"/>
    <mergeCell ref="J7:J8"/>
    <mergeCell ref="B7:B8"/>
    <mergeCell ref="G58:G59"/>
  </mergeCells>
  <printOptions/>
  <pageMargins left="0.32" right="0.33" top="0.393700787401575" bottom="0.393700787401575" header="0" footer="0"/>
  <pageSetup fitToHeight="0" fitToWidth="1" orientation="landscape" paperSize="9" scale="57" r:id="rId1"/>
  <rowBreaks count="2" manualBreakCount="2">
    <brk id="43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Полюк Роман Анатолійович</cp:lastModifiedBy>
  <cp:lastPrinted>2019-07-11T09:39:55Z</cp:lastPrinted>
  <dcterms:created xsi:type="dcterms:W3CDTF">2018-05-02T09:31:47Z</dcterms:created>
  <dcterms:modified xsi:type="dcterms:W3CDTF">2019-08-30T08:08:57Z</dcterms:modified>
  <cp:category/>
  <cp:version/>
  <cp:contentType/>
  <cp:contentStatus/>
</cp:coreProperties>
</file>