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Аркуш1" sheetId="1" r:id="rId1"/>
  </sheets>
  <definedNames>
    <definedName name="_xlnm.Print_Area" localSheetId="0">'Аркуш1'!$A$1:$J$139</definedName>
  </definedNames>
  <calcPr fullCalcOnLoad="1"/>
</workbook>
</file>

<file path=xl/sharedStrings.xml><?xml version="1.0" encoding="utf-8"?>
<sst xmlns="http://schemas.openxmlformats.org/spreadsheetml/2006/main" count="259" uniqueCount="247">
  <si>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</si>
  <si>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</si>
  <si>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</si>
  <si>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</si>
  <si>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</si>
  <si>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</si>
  <si>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</si>
  <si>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</si>
  <si>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</si>
  <si>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</si>
  <si>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</si>
  <si>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</si>
  <si>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</si>
  <si>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</si>
  <si>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</si>
  <si>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</si>
  <si>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</si>
  <si>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</si>
  <si>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</si>
  <si>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</si>
  <si>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</si>
  <si>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</si>
  <si>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</si>
  <si>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</si>
  <si>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</si>
  <si>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</si>
  <si>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</si>
  <si>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</si>
  <si>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</si>
  <si>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</si>
  <si>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</si>
  <si>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</si>
  <si>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</si>
  <si>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</si>
  <si>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</si>
  <si>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</si>
  <si>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</si>
  <si>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</si>
  <si>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</si>
  <si>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</si>
  <si>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</si>
  <si>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</si>
  <si>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</si>
  <si>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</si>
  <si>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</si>
  <si>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</si>
  <si>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</si>
  <si>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</si>
  <si>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</si>
  <si>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</si>
  <si>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</si>
  <si>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</si>
  <si>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</si>
  <si>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</si>
  <si>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</si>
  <si>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</si>
  <si>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</si>
  <si>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</si>
  <si>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</si>
  <si>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</si>
  <si>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</si>
  <si>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</si>
  <si>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</si>
  <si>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</si>
  <si>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</si>
  <si>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</si>
  <si>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</si>
  <si>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</si>
  <si>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</si>
  <si>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</si>
  <si>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</si>
  <si>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</si>
  <si>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</si>
  <si>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</si>
  <si>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</si>
  <si>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</si>
  <si>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</si>
  <si>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</si>
  <si>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</si>
  <si>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</si>
  <si>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</si>
  <si>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</si>
  <si>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</si>
  <si>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</si>
  <si>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</si>
  <si>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</si>
  <si>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</si>
  <si>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</si>
  <si>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</si>
  <si>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</si>
  <si>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</si>
  <si>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</si>
  <si>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</si>
  <si>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</si>
  <si>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</si>
  <si>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</si>
  <si>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</si>
  <si>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</si>
  <si>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</si>
  <si>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</si>
  <si>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</si>
  <si>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</si>
  <si>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</si>
  <si>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</si>
  <si>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</si>
  <si>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</si>
  <si>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</si>
  <si>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</si>
  <si>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</si>
  <si>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</si>
  <si>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</si>
  <si>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</si>
  <si>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</si>
  <si>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</si>
  <si>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</si>
  <si>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</si>
  <si>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</si>
  <si>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</si>
  <si>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</si>
  <si>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</si>
  <si>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</si>
  <si>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</si>
  <si>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</si>
  <si>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</si>
  <si>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</si>
  <si>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</si>
  <si>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</si>
  <si>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</si>
  <si>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</si>
  <si>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</si>
  <si>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</si>
  <si>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</si>
  <si>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</si>
  <si>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</si>
  <si>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</si>
  <si>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</si>
  <si>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</si>
  <si>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</si>
  <si>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</si>
  <si>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</si>
  <si>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</si>
  <si>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</si>
  <si>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</si>
  <si>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</si>
  <si>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</si>
  <si>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</si>
  <si>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</si>
  <si>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</si>
  <si>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</si>
  <si>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</si>
  <si>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</si>
  <si>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</si>
  <si>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</si>
  <si>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</si>
  <si>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</si>
  <si>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</si>
  <si>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</si>
  <si>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</si>
  <si>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</si>
  <si>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</si>
  <si>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</si>
  <si>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</si>
  <si>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</si>
  <si>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</si>
  <si>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</si>
  <si>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</si>
  <si>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</si>
  <si>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</si>
  <si>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</si>
  <si>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</si>
  <si>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</si>
  <si>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</si>
  <si>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</si>
  <si>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</si>
  <si>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</si>
  <si>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</si>
  <si>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</si>
  <si>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</si>
  <si>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</si>
  <si>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</si>
  <si>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</si>
  <si>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</si>
  <si>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</si>
  <si>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</si>
  <si>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</si>
  <si>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</si>
  <si>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</si>
  <si>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</si>
  <si>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</si>
  <si>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</si>
  <si>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</si>
  <si>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</si>
  <si>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від "    "                  2019 р. №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</si>
  <si>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</si>
  <si>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</si>
  <si>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</si>
  <si>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за І квартал 2019 року</t>
  </si>
  <si>
    <t>Затвердженно на 2019 рік з урахуванням змін</t>
  </si>
  <si>
    <t>Затвердженно на І квартал 2019 року з урахуванням змін</t>
  </si>
  <si>
    <t>Виконано за І квартал 2019 року</t>
  </si>
  <si>
    <t>Виконано за І квартал 2019 року разом по загальному та спеціальному фондах</t>
  </si>
  <si>
    <t>2144</t>
  </si>
  <si>
    <t>2146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</si>
  <si>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</si>
  <si>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</si>
  <si>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</si>
  <si>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</si>
  <si>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</si>
  <si>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</si>
  <si>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державної соціальної допомоги малозабезпеченим сім'ям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</si>
  <si>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</si>
  <si>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</si>
  <si>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</si>
  <si>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</si>
  <si>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</si>
  <si>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</t>
  </si>
  <si>
    <t xml:space="preserve">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</t>
  </si>
  <si>
    <t>підтримка малих групових будинків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</si>
  <si>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</si>
  <si>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</si>
  <si>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</si>
  <si>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</si>
  <si>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</si>
  <si>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 у сфері автотранспорту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</si>
  <si>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</si>
  <si>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</si>
  <si>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</si>
  <si>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</si>
  <si>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</si>
  <si>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>відсоток вручну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</si>
  <si>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</si>
  <si>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</si>
  <si>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</si>
  <si>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</si>
  <si>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</si>
  <si>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</si>
  <si>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</si>
  <si>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</si>
  <si>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</si>
  <si>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</si>
  <si>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</si>
  <si>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</si>
  <si>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</si>
  <si>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</si>
  <si>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</si>
  <si>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Керуючий справами виконавчого комітету</t>
  </si>
  <si>
    <t>Ю.Сабій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</si>
</sst>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"/>
    <numFmt numFmtId="180" formatCode="#,##0.0"/>
    <numFmt numFmtId="181" formatCode="#,##0.0000000000000000000"/>
    <numFmt numFmtId="182" formatCode="0.0000000000"/>
    <numFmt numFmtId="183" formatCode="0.00000000000000000000000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rgb="FF9FF7A3"/>
        </stop>
      </gradientFill>
    </fill>
    <fill>
      <gradientFill type="path" left="0.5" right="0.5" top="0.5" bottom="0.5">
        <stop position="0">
          <color theme="0"/>
        </stop>
        <stop position="1">
          <color rgb="FF9FF7A3"/>
        </stop>
      </gradientFill>
    </fill>
    <fill>
      <gradientFill type="path" left="0.5" right="0.5" top="0.5" bottom="0.5">
        <stop position="0">
          <color theme="0"/>
        </stop>
        <stop position="1">
          <color rgb="FF9FF7A3"/>
        </stop>
      </gradientFill>
    </fill>
    <fill>
      <gradientFill type="path" left="0.5" right="0.5" top="0.5" bottom="0.5">
        <stop position="0">
          <color theme="0"/>
        </stop>
        <stop position="1">
          <color rgb="FF9FF7A3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180" fontId="3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3" fillId="0" borderId="0" xfId="0" applyFont="1" applyAlignment="1">
      <alignment vertical="center"/>
    </xf>
    <xf numFmtId="4" fontId="53" fillId="0" borderId="1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3" fillId="35" borderId="0" xfId="0" applyNumberFormat="1" applyFont="1" applyFill="1" applyBorder="1" applyAlignment="1">
      <alignment horizontal="center" vertical="center" wrapText="1"/>
    </xf>
    <xf numFmtId="180" fontId="53" fillId="36" borderId="0" xfId="0" applyNumberFormat="1" applyFont="1" applyFill="1" applyBorder="1" applyAlignment="1">
      <alignment horizontal="center" vertical="center" wrapText="1"/>
    </xf>
    <xf numFmtId="180" fontId="4" fillId="37" borderId="0" xfId="48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180" fontId="53" fillId="0" borderId="0" xfId="0" applyNumberFormat="1" applyFont="1" applyFill="1" applyBorder="1" applyAlignment="1">
      <alignment horizontal="center" vertical="center" wrapText="1"/>
    </xf>
    <xf numFmtId="180" fontId="4" fillId="0" borderId="0" xfId="48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2" fillId="9" borderId="10" xfId="0" applyFont="1" applyFill="1" applyBorder="1" applyAlignment="1" quotePrefix="1">
      <alignment horizontal="center" vertical="center" wrapText="1"/>
    </xf>
    <xf numFmtId="0" fontId="52" fillId="9" borderId="10" xfId="0" applyFont="1" applyFill="1" applyBorder="1" applyAlignment="1">
      <alignment horizontal="center" vertical="center" wrapText="1"/>
    </xf>
    <xf numFmtId="180" fontId="52" fillId="9" borderId="10" xfId="0" applyNumberFormat="1" applyFont="1" applyFill="1" applyBorder="1" applyAlignment="1">
      <alignment horizontal="center" vertical="center" wrapText="1"/>
    </xf>
    <xf numFmtId="180" fontId="3" fillId="9" borderId="10" xfId="48" applyNumberFormat="1" applyFont="1" applyFill="1" applyBorder="1" applyAlignment="1">
      <alignment horizontal="center" vertical="center" wrapText="1"/>
      <protection/>
    </xf>
    <xf numFmtId="4" fontId="52" fillId="9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" fontId="3" fillId="0" borderId="10" xfId="48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wrapText="1"/>
      <protection locked="0"/>
    </xf>
    <xf numFmtId="0" fontId="3" fillId="0" borderId="13" xfId="56" applyFont="1" applyFill="1" applyBorder="1" applyAlignment="1" applyProtection="1">
      <alignment horizontal="center" vertical="top" wrapText="1"/>
      <protection locked="0"/>
    </xf>
    <xf numFmtId="0" fontId="5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0" fontId="4" fillId="0" borderId="10" xfId="48" applyNumberFormat="1" applyFont="1" applyFill="1" applyBorder="1" applyAlignment="1">
      <alignment horizontal="center" vertical="center" wrapText="1"/>
      <protection/>
    </xf>
    <xf numFmtId="0" fontId="53" fillId="38" borderId="10" xfId="0" applyFont="1" applyFill="1" applyBorder="1" applyAlignment="1" quotePrefix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4" fontId="53" fillId="40" borderId="10" xfId="0" applyNumberFormat="1" applyFont="1" applyFill="1" applyBorder="1" applyAlignment="1">
      <alignment horizontal="center" vertical="center" wrapText="1"/>
    </xf>
    <xf numFmtId="180" fontId="53" fillId="41" borderId="10" xfId="0" applyNumberFormat="1" applyFont="1" applyFill="1" applyBorder="1" applyAlignment="1">
      <alignment horizontal="center" vertical="center" wrapText="1"/>
    </xf>
    <xf numFmtId="0" fontId="9" fillId="0" borderId="0" xfId="48" applyFont="1" applyAlignment="1">
      <alignment/>
      <protection/>
    </xf>
    <xf numFmtId="0" fontId="5" fillId="0" borderId="0" xfId="48" applyFont="1" applyAlignment="1">
      <alignment/>
      <protection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" fontId="4" fillId="0" borderId="10" xfId="48" applyNumberFormat="1" applyFont="1" applyFill="1" applyBorder="1" applyAlignment="1" applyProtection="1">
      <alignment horizontal="center" vertical="center"/>
      <protection locked="0"/>
    </xf>
    <xf numFmtId="0" fontId="3" fillId="0" borderId="10" xfId="48" applyFont="1" applyBorder="1" applyAlignment="1">
      <alignment horizontal="center" vertical="center"/>
      <protection/>
    </xf>
    <xf numFmtId="4" fontId="4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8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 quotePrefix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180" fontId="3" fillId="0" borderId="10" xfId="48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tabSelected="1" view="pageBreakPreview" zoomScale="80" zoomScaleNormal="115" zoomScaleSheetLayoutView="80" zoomScalePageLayoutView="0" workbookViewId="0" topLeftCell="A124">
      <selection activeCell="H139" sqref="H139"/>
    </sheetView>
  </sheetViews>
  <sheetFormatPr defaultColWidth="9.140625" defaultRowHeight="12.75"/>
  <cols>
    <col min="1" max="1" width="20.57421875" style="5" customWidth="1"/>
    <col min="2" max="2" width="59.140625" style="7" bestFit="1" customWidth="1"/>
    <col min="3" max="3" width="24.140625" style="0" customWidth="1"/>
    <col min="4" max="4" width="24.7109375" style="0" bestFit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22.140625" style="5" hidden="1" customWidth="1"/>
    <col min="12" max="12" width="17.00390625" style="0" hidden="1" customWidth="1"/>
    <col min="13" max="13" width="0" style="0" hidden="1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84" t="s">
        <v>180</v>
      </c>
      <c r="J1" s="85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84" t="s">
        <v>192</v>
      </c>
      <c r="J2" s="85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86" t="s">
        <v>191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20.25">
      <c r="A5" s="86" t="s">
        <v>196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20.25">
      <c r="A6" s="6"/>
      <c r="B6" s="8" t="s">
        <v>179</v>
      </c>
      <c r="C6" s="4"/>
      <c r="D6" s="4"/>
      <c r="E6" s="4"/>
      <c r="F6" s="4"/>
      <c r="G6" s="2"/>
      <c r="H6" s="2"/>
      <c r="I6" s="2"/>
      <c r="J6" s="2"/>
    </row>
    <row r="7" spans="1:10" ht="20.25">
      <c r="A7" s="92" t="s">
        <v>176</v>
      </c>
      <c r="B7" s="92" t="s">
        <v>177</v>
      </c>
      <c r="C7" s="90" t="s">
        <v>0</v>
      </c>
      <c r="D7" s="91"/>
      <c r="E7" s="91"/>
      <c r="F7" s="91"/>
      <c r="G7" s="88" t="s">
        <v>178</v>
      </c>
      <c r="H7" s="89"/>
      <c r="I7" s="89"/>
      <c r="J7" s="92" t="s">
        <v>200</v>
      </c>
    </row>
    <row r="8" spans="1:11" s="1" customFormat="1" ht="81">
      <c r="A8" s="94"/>
      <c r="B8" s="93"/>
      <c r="C8" s="44" t="s">
        <v>197</v>
      </c>
      <c r="D8" s="44" t="s">
        <v>198</v>
      </c>
      <c r="E8" s="44" t="s">
        <v>199</v>
      </c>
      <c r="F8" s="44" t="s">
        <v>175</v>
      </c>
      <c r="G8" s="55" t="s">
        <v>197</v>
      </c>
      <c r="H8" s="55" t="s">
        <v>199</v>
      </c>
      <c r="I8" s="44" t="s">
        <v>175</v>
      </c>
      <c r="J8" s="92"/>
      <c r="K8" s="20"/>
    </row>
    <row r="9" spans="1:11" ht="20.25">
      <c r="A9" s="80" t="s">
        <v>1</v>
      </c>
      <c r="B9" s="81" t="s">
        <v>2</v>
      </c>
      <c r="C9" s="82">
        <f>C10+C11+C12</f>
        <v>148074350</v>
      </c>
      <c r="D9" s="82">
        <f>D10+D11+D12</f>
        <v>37061189</v>
      </c>
      <c r="E9" s="82">
        <f>E10+E11+E12</f>
        <v>34611818.199999996</v>
      </c>
      <c r="F9" s="83">
        <f>E9/D9*100</f>
        <v>93.3910085831299</v>
      </c>
      <c r="G9" s="82">
        <f>G10+G11+G12</f>
        <v>817397.9199999999</v>
      </c>
      <c r="H9" s="82">
        <f>H10+H11+H12</f>
        <v>195558</v>
      </c>
      <c r="I9" s="83">
        <f>H9/G9*100</f>
        <v>23.924455300791568</v>
      </c>
      <c r="J9" s="82">
        <f>J10+J11+J12</f>
        <v>34807376.199999996</v>
      </c>
      <c r="K9" s="3" t="b">
        <f>J9=E9+H9</f>
        <v>1</v>
      </c>
    </row>
    <row r="10" spans="1:10" ht="178.5" customHeight="1">
      <c r="A10" s="57" t="s">
        <v>3</v>
      </c>
      <c r="B10" s="31" t="s">
        <v>4</v>
      </c>
      <c r="C10" s="58">
        <v>77586750</v>
      </c>
      <c r="D10" s="58">
        <v>18679200</v>
      </c>
      <c r="E10" s="58">
        <v>18032563.49</v>
      </c>
      <c r="F10" s="56">
        <f>E10/D10*100</f>
        <v>96.53820019058631</v>
      </c>
      <c r="G10" s="66">
        <v>261007.95</v>
      </c>
      <c r="H10" s="66">
        <v>98470</v>
      </c>
      <c r="I10" s="30">
        <f aca="true" t="shared" si="0" ref="I10:I15">H10/G10*100</f>
        <v>37.72682019838859</v>
      </c>
      <c r="J10" s="34">
        <f aca="true" t="shared" si="1" ref="J10:J77">H10+E10</f>
        <v>18131033.49</v>
      </c>
    </row>
    <row r="11" spans="1:10" ht="122.25" customHeight="1">
      <c r="A11" s="57" t="s">
        <v>5</v>
      </c>
      <c r="B11" s="31" t="s">
        <v>203</v>
      </c>
      <c r="C11" s="58">
        <v>69182600</v>
      </c>
      <c r="D11" s="58">
        <v>18086869</v>
      </c>
      <c r="E11" s="58">
        <v>16308651.56</v>
      </c>
      <c r="F11" s="56">
        <f>E11/D11*100</f>
        <v>90.16846177190757</v>
      </c>
      <c r="G11" s="34">
        <v>500000</v>
      </c>
      <c r="H11" s="34">
        <v>96338</v>
      </c>
      <c r="I11" s="30">
        <f t="shared" si="0"/>
        <v>19.267599999999998</v>
      </c>
      <c r="J11" s="34">
        <f t="shared" si="1"/>
        <v>16404989.56</v>
      </c>
    </row>
    <row r="12" spans="1:10" ht="61.5" customHeight="1">
      <c r="A12" s="57" t="s">
        <v>6</v>
      </c>
      <c r="B12" s="31" t="s">
        <v>7</v>
      </c>
      <c r="C12" s="58">
        <v>1305000</v>
      </c>
      <c r="D12" s="58">
        <v>295120</v>
      </c>
      <c r="E12" s="58">
        <v>270603.15</v>
      </c>
      <c r="F12" s="56">
        <f>E12/D12*100</f>
        <v>91.6925826782326</v>
      </c>
      <c r="G12" s="34">
        <v>56389.97</v>
      </c>
      <c r="H12" s="34">
        <v>750</v>
      </c>
      <c r="I12" s="30">
        <f t="shared" si="0"/>
        <v>1.3300237613178372</v>
      </c>
      <c r="J12" s="34">
        <f t="shared" si="1"/>
        <v>271353.15</v>
      </c>
    </row>
    <row r="13" spans="1:11" ht="20.25">
      <c r="A13" s="80" t="s">
        <v>8</v>
      </c>
      <c r="B13" s="81" t="s">
        <v>9</v>
      </c>
      <c r="C13" s="82">
        <f>SUM(C14:C22)</f>
        <v>1023455565</v>
      </c>
      <c r="D13" s="82">
        <f aca="true" t="shared" si="2" ref="D13:J13">SUM(D14:D22)</f>
        <v>255075572</v>
      </c>
      <c r="E13" s="82">
        <f t="shared" si="2"/>
        <v>248321999.46</v>
      </c>
      <c r="F13" s="83">
        <f>E13/D13*100</f>
        <v>97.35232484747696</v>
      </c>
      <c r="G13" s="82">
        <f t="shared" si="2"/>
        <v>120628098.27000001</v>
      </c>
      <c r="H13" s="82">
        <f t="shared" si="2"/>
        <v>28489140.74</v>
      </c>
      <c r="I13" s="83">
        <f t="shared" si="0"/>
        <v>23.617333895319476</v>
      </c>
      <c r="J13" s="82">
        <f t="shared" si="2"/>
        <v>276811140.2</v>
      </c>
      <c r="K13" s="3" t="b">
        <f>J13=E13+H13</f>
        <v>1</v>
      </c>
    </row>
    <row r="14" spans="1:10" ht="20.25">
      <c r="A14" s="57" t="s">
        <v>10</v>
      </c>
      <c r="B14" s="31" t="s">
        <v>11</v>
      </c>
      <c r="C14" s="58">
        <v>259096280</v>
      </c>
      <c r="D14" s="58">
        <v>67024487</v>
      </c>
      <c r="E14" s="58">
        <v>66010268.02</v>
      </c>
      <c r="F14" s="56">
        <f aca="true" t="shared" si="3" ref="F14:F80">E14/D14*100</f>
        <v>98.48679337150317</v>
      </c>
      <c r="G14" s="34">
        <v>43011438.7</v>
      </c>
      <c r="H14" s="34">
        <v>8753594.91</v>
      </c>
      <c r="I14" s="30">
        <f t="shared" si="0"/>
        <v>20.351783559381378</v>
      </c>
      <c r="J14" s="34">
        <f t="shared" si="1"/>
        <v>74763862.93</v>
      </c>
    </row>
    <row r="15" spans="1:10" ht="166.5" customHeight="1">
      <c r="A15" s="57" t="s">
        <v>12</v>
      </c>
      <c r="B15" s="31" t="s">
        <v>204</v>
      </c>
      <c r="C15" s="58">
        <v>551802059</v>
      </c>
      <c r="D15" s="58">
        <v>133332538</v>
      </c>
      <c r="E15" s="58">
        <v>131320942.61</v>
      </c>
      <c r="F15" s="56">
        <f t="shared" si="3"/>
        <v>98.49129445807144</v>
      </c>
      <c r="G15" s="34">
        <v>45715075.11</v>
      </c>
      <c r="H15" s="34">
        <v>11470591.36</v>
      </c>
      <c r="I15" s="30">
        <f t="shared" si="0"/>
        <v>25.091485319447393</v>
      </c>
      <c r="J15" s="34">
        <f t="shared" si="1"/>
        <v>142791533.97</v>
      </c>
    </row>
    <row r="16" spans="1:10" ht="177.75" customHeight="1">
      <c r="A16" s="57" t="s">
        <v>13</v>
      </c>
      <c r="B16" s="31" t="s">
        <v>14</v>
      </c>
      <c r="C16" s="58">
        <v>16875606</v>
      </c>
      <c r="D16" s="58">
        <v>4373661</v>
      </c>
      <c r="E16" s="58">
        <v>3994335.5</v>
      </c>
      <c r="F16" s="56">
        <f t="shared" si="3"/>
        <v>91.32704843836777</v>
      </c>
      <c r="G16" s="34">
        <v>59000</v>
      </c>
      <c r="H16" s="34">
        <v>9720.83</v>
      </c>
      <c r="I16" s="30">
        <f aca="true" t="shared" si="4" ref="I16:I21">H16/G16*100</f>
        <v>16.475983050847457</v>
      </c>
      <c r="J16" s="34">
        <f t="shared" si="1"/>
        <v>4004056.33</v>
      </c>
    </row>
    <row r="17" spans="1:10" ht="118.5" customHeight="1">
      <c r="A17" s="57" t="s">
        <v>15</v>
      </c>
      <c r="B17" s="31" t="s">
        <v>16</v>
      </c>
      <c r="C17" s="58">
        <v>27335937</v>
      </c>
      <c r="D17" s="58">
        <v>7287464</v>
      </c>
      <c r="E17" s="58">
        <v>7082709.17</v>
      </c>
      <c r="F17" s="56">
        <f t="shared" si="3"/>
        <v>97.19031435352545</v>
      </c>
      <c r="G17" s="34">
        <v>7302752.64</v>
      </c>
      <c r="H17" s="34">
        <v>1013437.22</v>
      </c>
      <c r="I17" s="30">
        <f t="shared" si="4"/>
        <v>13.877468811541178</v>
      </c>
      <c r="J17" s="34">
        <f t="shared" si="1"/>
        <v>8096146.39</v>
      </c>
    </row>
    <row r="18" spans="1:10" ht="131.25" customHeight="1">
      <c r="A18" s="57" t="s">
        <v>17</v>
      </c>
      <c r="B18" s="31" t="s">
        <v>18</v>
      </c>
      <c r="C18" s="58">
        <v>46221680</v>
      </c>
      <c r="D18" s="58">
        <v>11442481</v>
      </c>
      <c r="E18" s="58">
        <v>11000101.05</v>
      </c>
      <c r="F18" s="56">
        <f t="shared" si="3"/>
        <v>96.13388084279974</v>
      </c>
      <c r="G18" s="34">
        <v>8347204.31</v>
      </c>
      <c r="H18" s="34">
        <v>2582628.6</v>
      </c>
      <c r="I18" s="30">
        <f t="shared" si="4"/>
        <v>30.940042966313836</v>
      </c>
      <c r="J18" s="34">
        <f t="shared" si="1"/>
        <v>13582729.65</v>
      </c>
    </row>
    <row r="19" spans="1:10" ht="102" customHeight="1">
      <c r="A19" s="57" t="s">
        <v>19</v>
      </c>
      <c r="B19" s="31" t="s">
        <v>20</v>
      </c>
      <c r="C19" s="58">
        <v>99743470</v>
      </c>
      <c r="D19" s="58">
        <v>26412250</v>
      </c>
      <c r="E19" s="58">
        <v>24162596.02</v>
      </c>
      <c r="F19" s="56">
        <f t="shared" si="3"/>
        <v>91.4825356416057</v>
      </c>
      <c r="G19" s="34">
        <v>15762643.47</v>
      </c>
      <c r="H19" s="34">
        <v>4616406.64</v>
      </c>
      <c r="I19" s="30">
        <f t="shared" si="4"/>
        <v>29.287007910735923</v>
      </c>
      <c r="J19" s="34">
        <f t="shared" si="1"/>
        <v>28779002.66</v>
      </c>
    </row>
    <row r="20" spans="1:10" ht="76.5" customHeight="1">
      <c r="A20" s="57" t="s">
        <v>21</v>
      </c>
      <c r="B20" s="31" t="s">
        <v>22</v>
      </c>
      <c r="C20" s="58">
        <v>4604366</v>
      </c>
      <c r="D20" s="58">
        <v>1051498</v>
      </c>
      <c r="E20" s="58">
        <v>968406.15</v>
      </c>
      <c r="F20" s="56">
        <f t="shared" si="3"/>
        <v>92.09776433240957</v>
      </c>
      <c r="G20" s="34">
        <v>73740</v>
      </c>
      <c r="H20" s="34">
        <v>9928.38</v>
      </c>
      <c r="I20" s="30">
        <f t="shared" si="4"/>
        <v>13.464035801464606</v>
      </c>
      <c r="J20" s="34">
        <f t="shared" si="1"/>
        <v>978334.53</v>
      </c>
    </row>
    <row r="21" spans="1:11" s="9" customFormat="1" ht="57.75" customHeight="1">
      <c r="A21" s="57" t="s">
        <v>23</v>
      </c>
      <c r="B21" s="67" t="s">
        <v>24</v>
      </c>
      <c r="C21" s="58">
        <v>17627207</v>
      </c>
      <c r="D21" s="58">
        <v>4095393</v>
      </c>
      <c r="E21" s="58">
        <v>3728650.94</v>
      </c>
      <c r="F21" s="56">
        <f t="shared" si="3"/>
        <v>91.04500935563449</v>
      </c>
      <c r="G21" s="34">
        <v>356244.04</v>
      </c>
      <c r="H21" s="34">
        <v>32832.8</v>
      </c>
      <c r="I21" s="30">
        <f t="shared" si="4"/>
        <v>9.216378749803086</v>
      </c>
      <c r="J21" s="34">
        <f t="shared" si="1"/>
        <v>3761483.7399999998</v>
      </c>
      <c r="K21" s="21"/>
    </row>
    <row r="22" spans="1:11" s="9" customFormat="1" ht="54.75" customHeight="1">
      <c r="A22" s="57" t="s">
        <v>25</v>
      </c>
      <c r="B22" s="31" t="s">
        <v>26</v>
      </c>
      <c r="C22" s="58">
        <v>148960</v>
      </c>
      <c r="D22" s="58">
        <v>55800</v>
      </c>
      <c r="E22" s="58">
        <v>53990</v>
      </c>
      <c r="F22" s="56">
        <f t="shared" si="3"/>
        <v>96.75627240143369</v>
      </c>
      <c r="G22" s="34"/>
      <c r="H22" s="34"/>
      <c r="I22" s="30"/>
      <c r="J22" s="34">
        <f t="shared" si="1"/>
        <v>53990</v>
      </c>
      <c r="K22" s="21"/>
    </row>
    <row r="23" spans="1:11" ht="20.25">
      <c r="A23" s="80" t="s">
        <v>27</v>
      </c>
      <c r="B23" s="81" t="s">
        <v>28</v>
      </c>
      <c r="C23" s="82">
        <f>SUM(C24:C32)</f>
        <v>344313118</v>
      </c>
      <c r="D23" s="82">
        <f aca="true" t="shared" si="5" ref="D23:J23">SUM(D24:D32)</f>
        <v>85859019</v>
      </c>
      <c r="E23" s="82">
        <f t="shared" si="5"/>
        <v>81341897.18</v>
      </c>
      <c r="F23" s="83">
        <f>E23/D23*100</f>
        <v>94.73890818622095</v>
      </c>
      <c r="G23" s="82">
        <f t="shared" si="5"/>
        <v>26771251.419999998</v>
      </c>
      <c r="H23" s="82">
        <f t="shared" si="5"/>
        <v>10827149.5</v>
      </c>
      <c r="I23" s="83">
        <f>H23/G23*100</f>
        <v>40.44319531477472</v>
      </c>
      <c r="J23" s="82">
        <f t="shared" si="5"/>
        <v>92169046.67999999</v>
      </c>
      <c r="K23" s="3" t="b">
        <f>J23=E23+H23</f>
        <v>1</v>
      </c>
    </row>
    <row r="24" spans="1:10" ht="70.5" customHeight="1">
      <c r="A24" s="57" t="s">
        <v>29</v>
      </c>
      <c r="B24" s="31" t="s">
        <v>30</v>
      </c>
      <c r="C24" s="58">
        <v>191597912</v>
      </c>
      <c r="D24" s="58">
        <v>46271003</v>
      </c>
      <c r="E24" s="58">
        <v>44925685.19</v>
      </c>
      <c r="F24" s="56">
        <f t="shared" si="3"/>
        <v>97.09252507450508</v>
      </c>
      <c r="G24" s="34">
        <v>11103504.04</v>
      </c>
      <c r="H24" s="34">
        <v>4144248.65</v>
      </c>
      <c r="I24" s="30">
        <f aca="true" t="shared" si="6" ref="I24:I31">H24/G24*100</f>
        <v>37.3237910759566</v>
      </c>
      <c r="J24" s="34">
        <f t="shared" si="1"/>
        <v>49069933.839999996</v>
      </c>
    </row>
    <row r="25" spans="1:10" ht="75.75" customHeight="1">
      <c r="A25" s="57" t="s">
        <v>31</v>
      </c>
      <c r="B25" s="31" t="s">
        <v>32</v>
      </c>
      <c r="C25" s="58">
        <v>59783500</v>
      </c>
      <c r="D25" s="58">
        <v>14398740</v>
      </c>
      <c r="E25" s="58">
        <v>14332658.4</v>
      </c>
      <c r="F25" s="56">
        <f>E25/D25*100</f>
        <v>99.54105984273625</v>
      </c>
      <c r="G25" s="34">
        <v>3669978.38</v>
      </c>
      <c r="H25" s="34">
        <v>3038024.3</v>
      </c>
      <c r="I25" s="30">
        <f t="shared" si="6"/>
        <v>82.78044133873071</v>
      </c>
      <c r="J25" s="34">
        <f t="shared" si="1"/>
        <v>17370682.7</v>
      </c>
    </row>
    <row r="26" spans="1:10" ht="79.5" customHeight="1">
      <c r="A26" s="57" t="s">
        <v>33</v>
      </c>
      <c r="B26" s="31" t="s">
        <v>34</v>
      </c>
      <c r="C26" s="58">
        <v>57684870</v>
      </c>
      <c r="D26" s="58">
        <v>14769450</v>
      </c>
      <c r="E26" s="58">
        <v>13524215.77</v>
      </c>
      <c r="F26" s="56">
        <f t="shared" si="3"/>
        <v>91.56885171756565</v>
      </c>
      <c r="G26" s="34">
        <v>6477869</v>
      </c>
      <c r="H26" s="34">
        <v>2505247.37</v>
      </c>
      <c r="I26" s="30">
        <f t="shared" si="6"/>
        <v>38.673943082208055</v>
      </c>
      <c r="J26" s="34">
        <f t="shared" si="1"/>
        <v>16029463.14</v>
      </c>
    </row>
    <row r="27" spans="1:10" ht="48.75" customHeight="1">
      <c r="A27" s="57" t="s">
        <v>35</v>
      </c>
      <c r="B27" s="31" t="s">
        <v>36</v>
      </c>
      <c r="C27" s="58">
        <v>9871950</v>
      </c>
      <c r="D27" s="58">
        <v>2534530</v>
      </c>
      <c r="E27" s="58">
        <v>2345853.98</v>
      </c>
      <c r="F27" s="56">
        <f t="shared" si="3"/>
        <v>92.55577878344309</v>
      </c>
      <c r="G27" s="34">
        <v>5497900</v>
      </c>
      <c r="H27" s="34">
        <v>1137139.74</v>
      </c>
      <c r="I27" s="30">
        <f t="shared" si="6"/>
        <v>20.683165208534167</v>
      </c>
      <c r="J27" s="34">
        <f t="shared" si="1"/>
        <v>3482993.7199999997</v>
      </c>
    </row>
    <row r="28" spans="1:11" s="9" customFormat="1" ht="99.75" customHeight="1">
      <c r="A28" s="57" t="s">
        <v>37</v>
      </c>
      <c r="B28" s="31" t="s">
        <v>38</v>
      </c>
      <c r="C28" s="58">
        <v>8891316</v>
      </c>
      <c r="D28" s="58">
        <v>2448516</v>
      </c>
      <c r="E28" s="58">
        <v>2206864.5</v>
      </c>
      <c r="F28" s="56">
        <f t="shared" si="3"/>
        <v>90.13069549065638</v>
      </c>
      <c r="G28" s="34"/>
      <c r="H28" s="34"/>
      <c r="I28" s="30"/>
      <c r="J28" s="34">
        <f t="shared" si="1"/>
        <v>2206864.5</v>
      </c>
      <c r="K28" s="21"/>
    </row>
    <row r="29" spans="1:11" s="9" customFormat="1" ht="60.75">
      <c r="A29" s="31" t="s">
        <v>201</v>
      </c>
      <c r="B29" s="68" t="s">
        <v>186</v>
      </c>
      <c r="C29" s="58">
        <v>8972700</v>
      </c>
      <c r="D29" s="58">
        <v>2243180</v>
      </c>
      <c r="E29" s="58">
        <v>1539047.9</v>
      </c>
      <c r="F29" s="56">
        <f>E29/D29*100</f>
        <v>68.6100937062563</v>
      </c>
      <c r="G29" s="34"/>
      <c r="H29" s="34"/>
      <c r="I29" s="56"/>
      <c r="J29" s="34">
        <f t="shared" si="1"/>
        <v>1539047.9</v>
      </c>
      <c r="K29" s="21"/>
    </row>
    <row r="30" spans="1:11" s="9" customFormat="1" ht="60.75">
      <c r="A30" s="31" t="s">
        <v>202</v>
      </c>
      <c r="B30" s="68" t="s">
        <v>187</v>
      </c>
      <c r="C30" s="58">
        <v>1734200</v>
      </c>
      <c r="D30" s="58">
        <v>1734200</v>
      </c>
      <c r="E30" s="58">
        <v>1731624.86</v>
      </c>
      <c r="F30" s="56">
        <f>E30/D30*100</f>
        <v>99.85150847653097</v>
      </c>
      <c r="G30" s="34"/>
      <c r="H30" s="34"/>
      <c r="I30" s="56"/>
      <c r="J30" s="34">
        <f t="shared" si="1"/>
        <v>1731624.86</v>
      </c>
      <c r="K30" s="21"/>
    </row>
    <row r="31" spans="1:11" s="9" customFormat="1" ht="76.5" customHeight="1">
      <c r="A31" s="57" t="s">
        <v>39</v>
      </c>
      <c r="B31" s="68" t="s">
        <v>205</v>
      </c>
      <c r="C31" s="58">
        <v>2416670</v>
      </c>
      <c r="D31" s="58">
        <v>619400</v>
      </c>
      <c r="E31" s="58">
        <v>493846.58</v>
      </c>
      <c r="F31" s="56">
        <f t="shared" si="3"/>
        <v>79.72983209557637</v>
      </c>
      <c r="G31" s="34">
        <v>22000</v>
      </c>
      <c r="H31" s="34">
        <v>2489.44</v>
      </c>
      <c r="I31" s="30">
        <f t="shared" si="6"/>
        <v>11.315636363636363</v>
      </c>
      <c r="J31" s="34">
        <f t="shared" si="1"/>
        <v>496336.02</v>
      </c>
      <c r="K31" s="21"/>
    </row>
    <row r="32" spans="1:11" s="9" customFormat="1" ht="66.75" customHeight="1">
      <c r="A32" s="57" t="s">
        <v>40</v>
      </c>
      <c r="B32" s="68" t="s">
        <v>206</v>
      </c>
      <c r="C32" s="58">
        <v>3360000</v>
      </c>
      <c r="D32" s="58">
        <v>840000</v>
      </c>
      <c r="E32" s="58">
        <v>242100</v>
      </c>
      <c r="F32" s="56">
        <f t="shared" si="3"/>
        <v>28.82142857142857</v>
      </c>
      <c r="G32" s="34"/>
      <c r="H32" s="34"/>
      <c r="I32" s="30"/>
      <c r="J32" s="34">
        <f t="shared" si="1"/>
        <v>242100</v>
      </c>
      <c r="K32" s="21"/>
    </row>
    <row r="33" spans="1:11" ht="40.5">
      <c r="A33" s="80" t="s">
        <v>41</v>
      </c>
      <c r="B33" s="81" t="s">
        <v>42</v>
      </c>
      <c r="C33" s="82">
        <f>SUM(C34:C73)</f>
        <v>752924156</v>
      </c>
      <c r="D33" s="82">
        <f>SUM(D34:D73)</f>
        <v>235555204.63000003</v>
      </c>
      <c r="E33" s="82">
        <f>SUM(E34:E73)</f>
        <v>216539903.41</v>
      </c>
      <c r="F33" s="83">
        <f t="shared" si="3"/>
        <v>91.92745443690431</v>
      </c>
      <c r="G33" s="82">
        <f>SUM(G34:G73)</f>
        <v>4538150.75</v>
      </c>
      <c r="H33" s="82">
        <f>SUM(H34:H73)</f>
        <v>1323863.1400000001</v>
      </c>
      <c r="I33" s="83">
        <f>H33/G33*100</f>
        <v>29.171863451208623</v>
      </c>
      <c r="J33" s="82">
        <f>SUM(J34:J73)</f>
        <v>217863766.54999998</v>
      </c>
      <c r="K33" s="3" t="b">
        <f>J33=E33+H33</f>
        <v>1</v>
      </c>
    </row>
    <row r="34" spans="1:11" s="9" customFormat="1" ht="118.5" customHeight="1">
      <c r="A34" s="57" t="s">
        <v>43</v>
      </c>
      <c r="B34" s="64" t="s">
        <v>44</v>
      </c>
      <c r="C34" s="58">
        <v>43000000</v>
      </c>
      <c r="D34" s="58">
        <v>38022712.63</v>
      </c>
      <c r="E34" s="58">
        <v>38022712.63</v>
      </c>
      <c r="F34" s="56">
        <f t="shared" si="3"/>
        <v>100</v>
      </c>
      <c r="G34" s="34"/>
      <c r="H34" s="34"/>
      <c r="I34" s="30"/>
      <c r="J34" s="34">
        <f t="shared" si="1"/>
        <v>38022712.63</v>
      </c>
      <c r="K34" s="21"/>
    </row>
    <row r="35" spans="1:11" s="9" customFormat="1" ht="94.5" customHeight="1">
      <c r="A35" s="57" t="s">
        <v>45</v>
      </c>
      <c r="B35" s="31" t="s">
        <v>46</v>
      </c>
      <c r="C35" s="58">
        <v>194190900</v>
      </c>
      <c r="D35" s="58">
        <v>83495832.8</v>
      </c>
      <c r="E35" s="58">
        <v>71133187.85</v>
      </c>
      <c r="F35" s="56">
        <f t="shared" si="3"/>
        <v>85.19369825364505</v>
      </c>
      <c r="G35" s="34"/>
      <c r="H35" s="34"/>
      <c r="I35" s="30"/>
      <c r="J35" s="34">
        <f t="shared" si="1"/>
        <v>71133187.85</v>
      </c>
      <c r="K35" s="21"/>
    </row>
    <row r="36" spans="1:11" s="9" customFormat="1" ht="146.25" customHeight="1">
      <c r="A36" s="57" t="s">
        <v>47</v>
      </c>
      <c r="B36" s="69" t="s">
        <v>48</v>
      </c>
      <c r="C36" s="58">
        <v>3000</v>
      </c>
      <c r="D36" s="58">
        <v>0</v>
      </c>
      <c r="E36" s="58">
        <v>0</v>
      </c>
      <c r="F36" s="56">
        <v>0</v>
      </c>
      <c r="G36" s="34"/>
      <c r="H36" s="34"/>
      <c r="I36" s="30"/>
      <c r="J36" s="34">
        <f t="shared" si="1"/>
        <v>0</v>
      </c>
      <c r="K36" s="65" t="s">
        <v>229</v>
      </c>
    </row>
    <row r="37" spans="1:11" s="9" customFormat="1" ht="120" customHeight="1">
      <c r="A37" s="57" t="s">
        <v>49</v>
      </c>
      <c r="B37" s="70" t="s">
        <v>50</v>
      </c>
      <c r="C37" s="58">
        <v>46300</v>
      </c>
      <c r="D37" s="58">
        <v>12300</v>
      </c>
      <c r="E37" s="58">
        <v>0</v>
      </c>
      <c r="F37" s="56">
        <f>E37/D37*100</f>
        <v>0</v>
      </c>
      <c r="G37" s="34"/>
      <c r="H37" s="34"/>
      <c r="I37" s="30"/>
      <c r="J37" s="34">
        <f t="shared" si="1"/>
        <v>0</v>
      </c>
      <c r="K37" s="21"/>
    </row>
    <row r="38" spans="1:11" s="9" customFormat="1" ht="96.75" customHeight="1">
      <c r="A38" s="57" t="s">
        <v>51</v>
      </c>
      <c r="B38" s="64" t="s">
        <v>52</v>
      </c>
      <c r="C38" s="58">
        <v>322970</v>
      </c>
      <c r="D38" s="58">
        <v>80866</v>
      </c>
      <c r="E38" s="58">
        <v>6314.46</v>
      </c>
      <c r="F38" s="56">
        <f t="shared" si="3"/>
        <v>7.808547473598298</v>
      </c>
      <c r="G38" s="34">
        <v>100000</v>
      </c>
      <c r="H38" s="34">
        <v>0</v>
      </c>
      <c r="I38" s="30">
        <f>H38/G38*100</f>
        <v>0</v>
      </c>
      <c r="J38" s="34">
        <f t="shared" si="1"/>
        <v>6314.46</v>
      </c>
      <c r="K38" s="21"/>
    </row>
    <row r="39" spans="1:11" s="9" customFormat="1" ht="87.75" customHeight="1">
      <c r="A39" s="57" t="s">
        <v>53</v>
      </c>
      <c r="B39" s="31" t="s">
        <v>207</v>
      </c>
      <c r="C39" s="58">
        <v>1360000</v>
      </c>
      <c r="D39" s="58">
        <v>385000</v>
      </c>
      <c r="E39" s="58">
        <v>350734.26</v>
      </c>
      <c r="F39" s="56">
        <f t="shared" si="3"/>
        <v>91.0998077922078</v>
      </c>
      <c r="G39" s="34"/>
      <c r="H39" s="34"/>
      <c r="I39" s="30"/>
      <c r="J39" s="34">
        <f t="shared" si="1"/>
        <v>350734.26</v>
      </c>
      <c r="K39" s="21"/>
    </row>
    <row r="40" spans="1:11" s="9" customFormat="1" ht="113.25" customHeight="1">
      <c r="A40" s="57" t="s">
        <v>54</v>
      </c>
      <c r="B40" s="67" t="s">
        <v>55</v>
      </c>
      <c r="C40" s="58">
        <v>8000000</v>
      </c>
      <c r="D40" s="58">
        <v>999866</v>
      </c>
      <c r="E40" s="58">
        <v>999866</v>
      </c>
      <c r="F40" s="56">
        <f t="shared" si="3"/>
        <v>100</v>
      </c>
      <c r="G40" s="34"/>
      <c r="H40" s="34"/>
      <c r="I40" s="30"/>
      <c r="J40" s="34">
        <f t="shared" si="1"/>
        <v>999866</v>
      </c>
      <c r="K40" s="21"/>
    </row>
    <row r="41" spans="1:11" s="9" customFormat="1" ht="117" customHeight="1">
      <c r="A41" s="57" t="s">
        <v>56</v>
      </c>
      <c r="B41" s="67" t="s">
        <v>57</v>
      </c>
      <c r="C41" s="58">
        <v>600000</v>
      </c>
      <c r="D41" s="58">
        <v>100000</v>
      </c>
      <c r="E41" s="58">
        <v>73793.59</v>
      </c>
      <c r="F41" s="56">
        <f t="shared" si="3"/>
        <v>73.79359</v>
      </c>
      <c r="G41" s="34"/>
      <c r="H41" s="34"/>
      <c r="I41" s="30"/>
      <c r="J41" s="34">
        <f t="shared" si="1"/>
        <v>73793.59</v>
      </c>
      <c r="K41" s="21"/>
    </row>
    <row r="42" spans="1:11" s="9" customFormat="1" ht="111" customHeight="1">
      <c r="A42" s="57" t="s">
        <v>58</v>
      </c>
      <c r="B42" s="67" t="s">
        <v>59</v>
      </c>
      <c r="C42" s="58">
        <v>82000000</v>
      </c>
      <c r="D42" s="58">
        <v>13825889</v>
      </c>
      <c r="E42" s="58">
        <v>13825889</v>
      </c>
      <c r="F42" s="56">
        <f t="shared" si="3"/>
        <v>100</v>
      </c>
      <c r="G42" s="34"/>
      <c r="H42" s="34"/>
      <c r="I42" s="30"/>
      <c r="J42" s="34">
        <f t="shared" si="1"/>
        <v>13825889</v>
      </c>
      <c r="K42" s="21"/>
    </row>
    <row r="43" spans="1:11" s="9" customFormat="1" ht="72.75" customHeight="1">
      <c r="A43" s="57" t="s">
        <v>60</v>
      </c>
      <c r="B43" s="31" t="s">
        <v>208</v>
      </c>
      <c r="C43" s="58">
        <v>2814000</v>
      </c>
      <c r="D43" s="58">
        <v>638694.16</v>
      </c>
      <c r="E43" s="58">
        <v>590309.24</v>
      </c>
      <c r="F43" s="56">
        <f t="shared" si="3"/>
        <v>92.424399183484</v>
      </c>
      <c r="G43" s="34"/>
      <c r="H43" s="34"/>
      <c r="I43" s="30"/>
      <c r="J43" s="34">
        <f t="shared" si="1"/>
        <v>590309.24</v>
      </c>
      <c r="K43" s="21"/>
    </row>
    <row r="44" spans="1:11" s="9" customFormat="1" ht="66.75" customHeight="1">
      <c r="A44" s="57" t="s">
        <v>61</v>
      </c>
      <c r="B44" s="31" t="s">
        <v>62</v>
      </c>
      <c r="C44" s="58">
        <v>371520</v>
      </c>
      <c r="D44" s="58">
        <v>190060</v>
      </c>
      <c r="E44" s="58">
        <v>190060</v>
      </c>
      <c r="F44" s="56">
        <f t="shared" si="3"/>
        <v>100</v>
      </c>
      <c r="G44" s="34"/>
      <c r="H44" s="34"/>
      <c r="I44" s="30"/>
      <c r="J44" s="34">
        <f t="shared" si="1"/>
        <v>190060</v>
      </c>
      <c r="K44" s="21"/>
    </row>
    <row r="45" spans="1:11" s="9" customFormat="1" ht="63" customHeight="1">
      <c r="A45" s="57" t="s">
        <v>63</v>
      </c>
      <c r="B45" s="31" t="s">
        <v>64</v>
      </c>
      <c r="C45" s="58">
        <v>157736000</v>
      </c>
      <c r="D45" s="58">
        <v>33556358.39</v>
      </c>
      <c r="E45" s="58">
        <v>31646057.3</v>
      </c>
      <c r="F45" s="56">
        <f t="shared" si="3"/>
        <v>94.30718593538063</v>
      </c>
      <c r="G45" s="34"/>
      <c r="H45" s="34"/>
      <c r="I45" s="30"/>
      <c r="J45" s="34">
        <f t="shared" si="1"/>
        <v>31646057.3</v>
      </c>
      <c r="K45" s="21"/>
    </row>
    <row r="46" spans="1:11" s="9" customFormat="1" ht="89.25" customHeight="1">
      <c r="A46" s="57" t="s">
        <v>65</v>
      </c>
      <c r="B46" s="31" t="s">
        <v>66</v>
      </c>
      <c r="C46" s="58">
        <v>4266000</v>
      </c>
      <c r="D46" s="58">
        <v>1046515.33</v>
      </c>
      <c r="E46" s="58">
        <v>977295.66</v>
      </c>
      <c r="F46" s="56">
        <f t="shared" si="3"/>
        <v>93.3856993762337</v>
      </c>
      <c r="G46" s="34"/>
      <c r="H46" s="34"/>
      <c r="I46" s="30"/>
      <c r="J46" s="34">
        <f t="shared" si="1"/>
        <v>977295.66</v>
      </c>
      <c r="K46" s="21"/>
    </row>
    <row r="47" spans="1:11" s="9" customFormat="1" ht="55.5" customHeight="1">
      <c r="A47" s="57" t="s">
        <v>67</v>
      </c>
      <c r="B47" s="31" t="s">
        <v>68</v>
      </c>
      <c r="C47" s="58">
        <v>27062400</v>
      </c>
      <c r="D47" s="58">
        <v>7199120</v>
      </c>
      <c r="E47" s="58">
        <v>6542573.24</v>
      </c>
      <c r="F47" s="56">
        <f t="shared" si="3"/>
        <v>90.88018035537677</v>
      </c>
      <c r="G47" s="34"/>
      <c r="H47" s="34"/>
      <c r="I47" s="30"/>
      <c r="J47" s="34">
        <f t="shared" si="1"/>
        <v>6542573.24</v>
      </c>
      <c r="K47" s="21"/>
    </row>
    <row r="48" spans="1:11" s="9" customFormat="1" ht="69" customHeight="1">
      <c r="A48" s="57" t="s">
        <v>69</v>
      </c>
      <c r="B48" s="31" t="s">
        <v>70</v>
      </c>
      <c r="C48" s="58">
        <v>2700000</v>
      </c>
      <c r="D48" s="58">
        <v>450036</v>
      </c>
      <c r="E48" s="58">
        <v>315142.2</v>
      </c>
      <c r="F48" s="56">
        <f t="shared" si="3"/>
        <v>70.02599792016639</v>
      </c>
      <c r="G48" s="34"/>
      <c r="H48" s="34"/>
      <c r="I48" s="30"/>
      <c r="J48" s="34">
        <f t="shared" si="1"/>
        <v>315142.2</v>
      </c>
      <c r="K48" s="21"/>
    </row>
    <row r="49" spans="1:11" s="9" customFormat="1" ht="70.5" customHeight="1">
      <c r="A49" s="57" t="s">
        <v>71</v>
      </c>
      <c r="B49" s="31" t="s">
        <v>209</v>
      </c>
      <c r="C49" s="58">
        <v>39337958</v>
      </c>
      <c r="D49" s="58">
        <v>8616982.6</v>
      </c>
      <c r="E49" s="58">
        <v>8361610.03</v>
      </c>
      <c r="F49" s="56">
        <f t="shared" si="3"/>
        <v>97.0364037870983</v>
      </c>
      <c r="G49" s="34"/>
      <c r="H49" s="34"/>
      <c r="I49" s="30"/>
      <c r="J49" s="34">
        <f t="shared" si="1"/>
        <v>8361610.03</v>
      </c>
      <c r="K49" s="21"/>
    </row>
    <row r="50" spans="1:10" ht="111.75" customHeight="1">
      <c r="A50" s="57" t="s">
        <v>72</v>
      </c>
      <c r="B50" s="31" t="s">
        <v>73</v>
      </c>
      <c r="C50" s="58">
        <v>179080</v>
      </c>
      <c r="D50" s="58">
        <v>44770</v>
      </c>
      <c r="E50" s="58">
        <v>44770</v>
      </c>
      <c r="F50" s="56">
        <f t="shared" si="3"/>
        <v>100</v>
      </c>
      <c r="G50" s="34"/>
      <c r="H50" s="34"/>
      <c r="I50" s="30"/>
      <c r="J50" s="34">
        <f t="shared" si="1"/>
        <v>44770</v>
      </c>
    </row>
    <row r="51" spans="1:11" s="9" customFormat="1" ht="100.5" customHeight="1">
      <c r="A51" s="57" t="s">
        <v>74</v>
      </c>
      <c r="B51" s="31" t="s">
        <v>75</v>
      </c>
      <c r="C51" s="58">
        <v>78472603.4</v>
      </c>
      <c r="D51" s="58">
        <v>17588160.52</v>
      </c>
      <c r="E51" s="58">
        <v>17565548.21</v>
      </c>
      <c r="F51" s="56">
        <f t="shared" si="3"/>
        <v>99.8714344801761</v>
      </c>
      <c r="G51" s="34"/>
      <c r="H51" s="34"/>
      <c r="I51" s="30"/>
      <c r="J51" s="34">
        <f t="shared" si="1"/>
        <v>17565548.21</v>
      </c>
      <c r="K51" s="21"/>
    </row>
    <row r="52" spans="1:11" s="9" customFormat="1" ht="81">
      <c r="A52" s="57">
        <v>3082</v>
      </c>
      <c r="B52" s="31" t="s">
        <v>188</v>
      </c>
      <c r="C52" s="58">
        <v>25694626.6</v>
      </c>
      <c r="D52" s="58">
        <v>4704548</v>
      </c>
      <c r="E52" s="58">
        <v>4594794.94</v>
      </c>
      <c r="F52" s="56">
        <f t="shared" si="3"/>
        <v>97.66708597722885</v>
      </c>
      <c r="G52" s="34"/>
      <c r="H52" s="34"/>
      <c r="I52" s="30"/>
      <c r="J52" s="34">
        <f t="shared" si="1"/>
        <v>4594794.94</v>
      </c>
      <c r="K52" s="21"/>
    </row>
    <row r="53" spans="1:11" s="9" customFormat="1" ht="108" customHeight="1">
      <c r="A53" s="57" t="s">
        <v>76</v>
      </c>
      <c r="B53" s="31" t="s">
        <v>77</v>
      </c>
      <c r="C53" s="58">
        <v>14110200</v>
      </c>
      <c r="D53" s="58">
        <v>3333600</v>
      </c>
      <c r="E53" s="58">
        <v>2975136.27</v>
      </c>
      <c r="F53" s="56">
        <f t="shared" si="3"/>
        <v>89.24694834413248</v>
      </c>
      <c r="G53" s="34"/>
      <c r="H53" s="34"/>
      <c r="I53" s="30"/>
      <c r="J53" s="34">
        <f t="shared" si="1"/>
        <v>2975136.27</v>
      </c>
      <c r="K53" s="21"/>
    </row>
    <row r="54" spans="1:11" s="9" customFormat="1" ht="167.25" customHeight="1">
      <c r="A54" s="57" t="s">
        <v>78</v>
      </c>
      <c r="B54" s="31" t="s">
        <v>79</v>
      </c>
      <c r="C54" s="58">
        <v>1200000</v>
      </c>
      <c r="D54" s="58">
        <v>245180</v>
      </c>
      <c r="E54" s="58">
        <v>227417.84</v>
      </c>
      <c r="F54" s="56">
        <f t="shared" si="3"/>
        <v>92.75546129374337</v>
      </c>
      <c r="G54" s="34"/>
      <c r="H54" s="34"/>
      <c r="I54" s="30"/>
      <c r="J54" s="34">
        <f t="shared" si="1"/>
        <v>227417.84</v>
      </c>
      <c r="K54" s="21"/>
    </row>
    <row r="55" spans="1:11" s="9" customFormat="1" ht="153.75" customHeight="1">
      <c r="A55" s="57" t="s">
        <v>80</v>
      </c>
      <c r="B55" s="31" t="s">
        <v>81</v>
      </c>
      <c r="C55" s="58">
        <v>264192</v>
      </c>
      <c r="D55" s="58">
        <v>81045</v>
      </c>
      <c r="E55" s="58">
        <v>76396.67</v>
      </c>
      <c r="F55" s="56">
        <f t="shared" si="3"/>
        <v>94.2645073724474</v>
      </c>
      <c r="G55" s="34"/>
      <c r="H55" s="34"/>
      <c r="I55" s="30"/>
      <c r="J55" s="34">
        <f t="shared" si="1"/>
        <v>76396.67</v>
      </c>
      <c r="K55" s="21"/>
    </row>
    <row r="56" spans="1:10" ht="104.25" customHeight="1">
      <c r="A56" s="57" t="s">
        <v>82</v>
      </c>
      <c r="B56" s="31" t="s">
        <v>83</v>
      </c>
      <c r="C56" s="58">
        <v>152280</v>
      </c>
      <c r="D56" s="58">
        <v>38070</v>
      </c>
      <c r="E56" s="58">
        <v>14100</v>
      </c>
      <c r="F56" s="56">
        <f t="shared" si="3"/>
        <v>37.03703703703704</v>
      </c>
      <c r="G56" s="34"/>
      <c r="H56" s="34"/>
      <c r="I56" s="30"/>
      <c r="J56" s="34">
        <f t="shared" si="1"/>
        <v>14100</v>
      </c>
    </row>
    <row r="57" spans="1:11" s="9" customFormat="1" ht="159" customHeight="1">
      <c r="A57" s="57" t="s">
        <v>84</v>
      </c>
      <c r="B57" s="31" t="s">
        <v>210</v>
      </c>
      <c r="C57" s="58">
        <v>17332984</v>
      </c>
      <c r="D57" s="58">
        <v>4089665</v>
      </c>
      <c r="E57" s="58">
        <v>4001627.1</v>
      </c>
      <c r="F57" s="56">
        <f t="shared" si="3"/>
        <v>97.84730778682362</v>
      </c>
      <c r="G57" s="34">
        <v>317642.22</v>
      </c>
      <c r="H57" s="34">
        <v>122982.22</v>
      </c>
      <c r="I57" s="30">
        <f>H57/G57*100</f>
        <v>38.717214607050664</v>
      </c>
      <c r="J57" s="34">
        <f t="shared" si="1"/>
        <v>4124609.3200000003</v>
      </c>
      <c r="K57" s="21"/>
    </row>
    <row r="58" spans="1:11" s="9" customFormat="1" ht="93" customHeight="1">
      <c r="A58" s="57" t="s">
        <v>85</v>
      </c>
      <c r="B58" s="31" t="s">
        <v>211</v>
      </c>
      <c r="C58" s="58">
        <v>5162423</v>
      </c>
      <c r="D58" s="58">
        <v>1271306</v>
      </c>
      <c r="E58" s="58">
        <v>1101504.94</v>
      </c>
      <c r="F58" s="56">
        <f t="shared" si="3"/>
        <v>86.6435728298301</v>
      </c>
      <c r="G58" s="34">
        <v>26005.92</v>
      </c>
      <c r="H58" s="34">
        <v>22018.51</v>
      </c>
      <c r="I58" s="30">
        <f>H58/G58*100</f>
        <v>84.66729883042015</v>
      </c>
      <c r="J58" s="34">
        <f t="shared" si="1"/>
        <v>1123523.45</v>
      </c>
      <c r="K58" s="21"/>
    </row>
    <row r="59" spans="1:11" s="9" customFormat="1" ht="100.5" customHeight="1">
      <c r="A59" s="57" t="s">
        <v>86</v>
      </c>
      <c r="B59" s="31" t="s">
        <v>212</v>
      </c>
      <c r="C59" s="58">
        <v>3278423</v>
      </c>
      <c r="D59" s="58">
        <v>830350</v>
      </c>
      <c r="E59" s="58">
        <v>698922.45</v>
      </c>
      <c r="F59" s="56">
        <f t="shared" si="3"/>
        <v>84.17202986692358</v>
      </c>
      <c r="G59" s="34"/>
      <c r="H59" s="34"/>
      <c r="I59" s="30"/>
      <c r="J59" s="34">
        <f t="shared" si="1"/>
        <v>698922.45</v>
      </c>
      <c r="K59" s="21"/>
    </row>
    <row r="60" spans="1:11" s="9" customFormat="1" ht="117" customHeight="1">
      <c r="A60" s="57" t="s">
        <v>87</v>
      </c>
      <c r="B60" s="31" t="s">
        <v>213</v>
      </c>
      <c r="C60" s="58">
        <v>875790</v>
      </c>
      <c r="D60" s="58">
        <v>86000</v>
      </c>
      <c r="E60" s="58">
        <v>82908.37</v>
      </c>
      <c r="F60" s="56">
        <f t="shared" si="3"/>
        <v>96.40508139534883</v>
      </c>
      <c r="G60" s="34"/>
      <c r="H60" s="34"/>
      <c r="I60" s="30"/>
      <c r="J60" s="34">
        <f t="shared" si="1"/>
        <v>82908.37</v>
      </c>
      <c r="K60" s="21"/>
    </row>
    <row r="61" spans="1:12" s="9" customFormat="1" ht="95.25" customHeight="1">
      <c r="A61" s="57" t="s">
        <v>88</v>
      </c>
      <c r="B61" s="31" t="s">
        <v>89</v>
      </c>
      <c r="C61" s="58">
        <v>3054118</v>
      </c>
      <c r="D61" s="58">
        <v>942570</v>
      </c>
      <c r="E61" s="58">
        <v>676637.86</v>
      </c>
      <c r="F61" s="56">
        <f t="shared" si="3"/>
        <v>71.78648376247918</v>
      </c>
      <c r="G61" s="34">
        <v>917430</v>
      </c>
      <c r="H61" s="34">
        <v>561758.88</v>
      </c>
      <c r="I61" s="30">
        <f>H61/G61*100</f>
        <v>61.23179752133679</v>
      </c>
      <c r="J61" s="34">
        <f t="shared" si="1"/>
        <v>1238396.74</v>
      </c>
      <c r="K61" s="38"/>
      <c r="L61" s="39"/>
    </row>
    <row r="62" spans="1:11" s="9" customFormat="1" ht="66.75" customHeight="1">
      <c r="A62" s="57" t="s">
        <v>90</v>
      </c>
      <c r="B62" s="31" t="s">
        <v>91</v>
      </c>
      <c r="C62" s="58">
        <v>5941879</v>
      </c>
      <c r="D62" s="58">
        <v>1888465</v>
      </c>
      <c r="E62" s="58">
        <v>965740</v>
      </c>
      <c r="F62" s="56">
        <f t="shared" si="3"/>
        <v>51.138887932791974</v>
      </c>
      <c r="G62" s="34">
        <v>816103</v>
      </c>
      <c r="H62" s="34">
        <v>464216.92</v>
      </c>
      <c r="I62" s="30">
        <f>H62/G62*100</f>
        <v>56.8821484543005</v>
      </c>
      <c r="J62" s="34">
        <f t="shared" si="1"/>
        <v>1429956.92</v>
      </c>
      <c r="K62" s="21"/>
    </row>
    <row r="63" spans="1:10" ht="207" customHeight="1">
      <c r="A63" s="57" t="s">
        <v>92</v>
      </c>
      <c r="B63" s="31" t="s">
        <v>93</v>
      </c>
      <c r="C63" s="58">
        <v>1554600</v>
      </c>
      <c r="D63" s="58">
        <v>388653</v>
      </c>
      <c r="E63" s="58">
        <v>307595.99</v>
      </c>
      <c r="F63" s="56">
        <f t="shared" si="3"/>
        <v>79.14411827517091</v>
      </c>
      <c r="G63" s="34"/>
      <c r="H63" s="34"/>
      <c r="I63" s="30"/>
      <c r="J63" s="34">
        <f t="shared" si="1"/>
        <v>307595.99</v>
      </c>
    </row>
    <row r="64" spans="1:11" s="9" customFormat="1" ht="142.5" customHeight="1">
      <c r="A64" s="57" t="s">
        <v>94</v>
      </c>
      <c r="B64" s="31" t="s">
        <v>95</v>
      </c>
      <c r="C64" s="58">
        <v>135534</v>
      </c>
      <c r="D64" s="58">
        <v>67767</v>
      </c>
      <c r="E64" s="58">
        <v>0</v>
      </c>
      <c r="F64" s="56">
        <f t="shared" si="3"/>
        <v>0</v>
      </c>
      <c r="G64" s="34"/>
      <c r="H64" s="34"/>
      <c r="I64" s="30"/>
      <c r="J64" s="34">
        <f t="shared" si="1"/>
        <v>0</v>
      </c>
      <c r="K64" s="21"/>
    </row>
    <row r="65" spans="1:11" s="9" customFormat="1" ht="63" customHeight="1">
      <c r="A65" s="57" t="s">
        <v>96</v>
      </c>
      <c r="B65" s="31" t="s">
        <v>97</v>
      </c>
      <c r="C65" s="58">
        <v>168</v>
      </c>
      <c r="D65" s="58">
        <v>84</v>
      </c>
      <c r="E65" s="58">
        <v>0</v>
      </c>
      <c r="F65" s="56">
        <f>E65/D65*100</f>
        <v>0</v>
      </c>
      <c r="G65" s="34"/>
      <c r="H65" s="34"/>
      <c r="I65" s="30"/>
      <c r="J65" s="34">
        <f t="shared" si="1"/>
        <v>0</v>
      </c>
      <c r="K65" s="21"/>
    </row>
    <row r="66" spans="1:10" ht="180" customHeight="1">
      <c r="A66" s="57" t="s">
        <v>98</v>
      </c>
      <c r="B66" s="31" t="s">
        <v>214</v>
      </c>
      <c r="C66" s="58">
        <v>1808500</v>
      </c>
      <c r="D66" s="58">
        <v>663110</v>
      </c>
      <c r="E66" s="58">
        <v>573657.41</v>
      </c>
      <c r="F66" s="56">
        <f t="shared" si="3"/>
        <v>86.51014311351058</v>
      </c>
      <c r="G66" s="34"/>
      <c r="H66" s="34"/>
      <c r="I66" s="30"/>
      <c r="J66" s="34">
        <f t="shared" si="1"/>
        <v>573657.41</v>
      </c>
    </row>
    <row r="67" spans="1:11" s="9" customFormat="1" ht="131.25" customHeight="1">
      <c r="A67" s="57" t="s">
        <v>99</v>
      </c>
      <c r="B67" s="31" t="s">
        <v>100</v>
      </c>
      <c r="C67" s="58">
        <v>550000</v>
      </c>
      <c r="D67" s="58">
        <v>229400</v>
      </c>
      <c r="E67" s="58">
        <v>150000</v>
      </c>
      <c r="F67" s="56">
        <f t="shared" si="3"/>
        <v>65.38796861377506</v>
      </c>
      <c r="G67" s="34"/>
      <c r="H67" s="34"/>
      <c r="I67" s="30"/>
      <c r="J67" s="34">
        <f t="shared" si="1"/>
        <v>150000</v>
      </c>
      <c r="K67" s="21"/>
    </row>
    <row r="68" spans="1:11" s="9" customFormat="1" ht="131.25" customHeight="1">
      <c r="A68" s="57">
        <v>3210</v>
      </c>
      <c r="B68" s="31" t="s">
        <v>193</v>
      </c>
      <c r="C68" s="58">
        <v>250000</v>
      </c>
      <c r="D68" s="58">
        <v>64000</v>
      </c>
      <c r="E68" s="58">
        <v>47891.35</v>
      </c>
      <c r="F68" s="56">
        <f t="shared" si="3"/>
        <v>74.83023437499999</v>
      </c>
      <c r="G68" s="34">
        <v>46471.61</v>
      </c>
      <c r="H68" s="34">
        <v>46471.61</v>
      </c>
      <c r="I68" s="30">
        <f>H68/G68*100</f>
        <v>100</v>
      </c>
      <c r="J68" s="34">
        <f t="shared" si="1"/>
        <v>94362.95999999999</v>
      </c>
      <c r="K68" s="21"/>
    </row>
    <row r="69" spans="1:10" ht="165.75" customHeight="1">
      <c r="A69" s="101" t="s">
        <v>101</v>
      </c>
      <c r="B69" s="71" t="s">
        <v>215</v>
      </c>
      <c r="C69" s="104">
        <v>1030700</v>
      </c>
      <c r="D69" s="104">
        <v>242870</v>
      </c>
      <c r="E69" s="104">
        <v>158704.49</v>
      </c>
      <c r="F69" s="105">
        <f t="shared" si="3"/>
        <v>65.34544818215507</v>
      </c>
      <c r="G69" s="104"/>
      <c r="H69" s="104"/>
      <c r="I69" s="104"/>
      <c r="J69" s="104">
        <f t="shared" si="1"/>
        <v>158704.49</v>
      </c>
    </row>
    <row r="70" spans="1:10" ht="123" customHeight="1">
      <c r="A70" s="102"/>
      <c r="B70" s="72" t="s">
        <v>216</v>
      </c>
      <c r="C70" s="102"/>
      <c r="D70" s="102"/>
      <c r="E70" s="102"/>
      <c r="F70" s="102"/>
      <c r="G70" s="102"/>
      <c r="H70" s="102"/>
      <c r="I70" s="102"/>
      <c r="J70" s="102"/>
    </row>
    <row r="71" spans="1:10" ht="34.5" customHeight="1">
      <c r="A71" s="103"/>
      <c r="B71" s="72" t="s">
        <v>217</v>
      </c>
      <c r="C71" s="103"/>
      <c r="D71" s="103"/>
      <c r="E71" s="103"/>
      <c r="F71" s="103"/>
      <c r="G71" s="103"/>
      <c r="H71" s="103"/>
      <c r="I71" s="103"/>
      <c r="J71" s="103"/>
    </row>
    <row r="72" spans="1:14" s="9" customFormat="1" ht="115.5" customHeight="1">
      <c r="A72" s="57" t="s">
        <v>102</v>
      </c>
      <c r="B72" s="68" t="s">
        <v>103</v>
      </c>
      <c r="C72" s="58">
        <v>4578467</v>
      </c>
      <c r="D72" s="58">
        <v>1383791</v>
      </c>
      <c r="E72" s="58">
        <v>1019251.84</v>
      </c>
      <c r="F72" s="56">
        <f t="shared" si="3"/>
        <v>73.65648714292837</v>
      </c>
      <c r="G72" s="34">
        <v>2094498</v>
      </c>
      <c r="H72" s="34">
        <v>106415</v>
      </c>
      <c r="I72" s="30">
        <f>H72/G72*100</f>
        <v>5.08069236638087</v>
      </c>
      <c r="J72" s="34">
        <f t="shared" si="1"/>
        <v>1125666.8399999999</v>
      </c>
      <c r="K72" s="36"/>
      <c r="L72" s="36"/>
      <c r="M72" s="37"/>
      <c r="N72" s="37"/>
    </row>
    <row r="73" spans="1:11" s="9" customFormat="1" ht="81.75" customHeight="1">
      <c r="A73" s="57" t="s">
        <v>104</v>
      </c>
      <c r="B73" s="68" t="s">
        <v>105</v>
      </c>
      <c r="C73" s="58">
        <v>23486540</v>
      </c>
      <c r="D73" s="58">
        <v>8751567.2</v>
      </c>
      <c r="E73" s="58">
        <v>8221752.22</v>
      </c>
      <c r="F73" s="56">
        <f t="shared" si="3"/>
        <v>93.94605597040952</v>
      </c>
      <c r="G73" s="34">
        <v>220000</v>
      </c>
      <c r="H73" s="34">
        <v>0</v>
      </c>
      <c r="I73" s="30">
        <f>H73/G73*100</f>
        <v>0</v>
      </c>
      <c r="J73" s="34">
        <f t="shared" si="1"/>
        <v>8221752.22</v>
      </c>
      <c r="K73" s="21"/>
    </row>
    <row r="74" spans="1:11" ht="20.25">
      <c r="A74" s="80" t="s">
        <v>106</v>
      </c>
      <c r="B74" s="81" t="s">
        <v>107</v>
      </c>
      <c r="C74" s="82">
        <f>SUM(C75:C80)</f>
        <v>34629364</v>
      </c>
      <c r="D74" s="82">
        <f>SUM(D75:D80)</f>
        <v>8211101</v>
      </c>
      <c r="E74" s="82">
        <f>SUM(E75:E80)</f>
        <v>7819388.09</v>
      </c>
      <c r="F74" s="83">
        <f>E74/D74*100</f>
        <v>95.2294715410272</v>
      </c>
      <c r="G74" s="82">
        <f>SUM(G75:G80)</f>
        <v>4271336.63</v>
      </c>
      <c r="H74" s="82">
        <f>SUM(H75:H80)</f>
        <v>1387130.61</v>
      </c>
      <c r="I74" s="83">
        <f>H74/G74*100</f>
        <v>32.47532868885589</v>
      </c>
      <c r="J74" s="82">
        <f>SUM(J75:J80)</f>
        <v>9206518.7</v>
      </c>
      <c r="K74" s="3" t="b">
        <f>J74=E74+H74</f>
        <v>1</v>
      </c>
    </row>
    <row r="75" spans="1:10" ht="20.25">
      <c r="A75" s="57" t="s">
        <v>108</v>
      </c>
      <c r="B75" s="31" t="s">
        <v>109</v>
      </c>
      <c r="C75" s="58">
        <v>726700</v>
      </c>
      <c r="D75" s="58">
        <v>181800</v>
      </c>
      <c r="E75" s="58">
        <v>172434.17</v>
      </c>
      <c r="F75" s="56">
        <f t="shared" si="3"/>
        <v>94.84827832783279</v>
      </c>
      <c r="G75" s="34"/>
      <c r="H75" s="34"/>
      <c r="I75" s="30"/>
      <c r="J75" s="34">
        <f t="shared" si="1"/>
        <v>172434.17</v>
      </c>
    </row>
    <row r="76" spans="1:10" ht="20.25">
      <c r="A76" s="57" t="s">
        <v>110</v>
      </c>
      <c r="B76" s="31" t="s">
        <v>111</v>
      </c>
      <c r="C76" s="58">
        <v>7716225</v>
      </c>
      <c r="D76" s="58">
        <v>1971169</v>
      </c>
      <c r="E76" s="58">
        <v>1870176.68</v>
      </c>
      <c r="F76" s="56">
        <f t="shared" si="3"/>
        <v>94.87652656875184</v>
      </c>
      <c r="G76" s="34">
        <v>112350</v>
      </c>
      <c r="H76" s="34">
        <v>69243.99</v>
      </c>
      <c r="I76" s="30">
        <f aca="true" t="shared" si="7" ref="I76:I81">H76/G76*100</f>
        <v>61.632389853137525</v>
      </c>
      <c r="J76" s="34">
        <f t="shared" si="1"/>
        <v>1939420.67</v>
      </c>
    </row>
    <row r="77" spans="1:10" ht="20.25">
      <c r="A77" s="57" t="s">
        <v>112</v>
      </c>
      <c r="B77" s="31" t="s">
        <v>218</v>
      </c>
      <c r="C77" s="58">
        <v>1220535</v>
      </c>
      <c r="D77" s="58">
        <v>352524</v>
      </c>
      <c r="E77" s="58">
        <v>316890.8</v>
      </c>
      <c r="F77" s="56">
        <f t="shared" si="3"/>
        <v>89.89197898582792</v>
      </c>
      <c r="G77" s="34">
        <v>3075000</v>
      </c>
      <c r="H77" s="34">
        <v>1109077.04</v>
      </c>
      <c r="I77" s="30">
        <f t="shared" si="7"/>
        <v>36.06754601626017</v>
      </c>
      <c r="J77" s="34">
        <f t="shared" si="1"/>
        <v>1425967.84</v>
      </c>
    </row>
    <row r="78" spans="1:10" ht="113.25" customHeight="1">
      <c r="A78" s="57" t="s">
        <v>113</v>
      </c>
      <c r="B78" s="31" t="s">
        <v>114</v>
      </c>
      <c r="C78" s="58">
        <v>5699642</v>
      </c>
      <c r="D78" s="58">
        <v>1493520</v>
      </c>
      <c r="E78" s="58">
        <v>1333983.37</v>
      </c>
      <c r="F78" s="56">
        <f t="shared" si="3"/>
        <v>89.31807876693986</v>
      </c>
      <c r="G78" s="34">
        <v>865400</v>
      </c>
      <c r="H78" s="34">
        <v>80616.55</v>
      </c>
      <c r="I78" s="30">
        <f t="shared" si="7"/>
        <v>9.315524612895771</v>
      </c>
      <c r="J78" s="34">
        <f aca="true" t="shared" si="8" ref="J78:J130">H78+E78</f>
        <v>1414599.9200000002</v>
      </c>
    </row>
    <row r="79" spans="1:11" s="9" customFormat="1" ht="75.75" customHeight="1">
      <c r="A79" s="57" t="s">
        <v>115</v>
      </c>
      <c r="B79" s="31" t="s">
        <v>219</v>
      </c>
      <c r="C79" s="58">
        <v>13266262</v>
      </c>
      <c r="D79" s="58">
        <v>3173507</v>
      </c>
      <c r="E79" s="58">
        <v>3137749.07</v>
      </c>
      <c r="F79" s="56">
        <f t="shared" si="3"/>
        <v>98.87323613907265</v>
      </c>
      <c r="G79" s="34">
        <v>218586.63</v>
      </c>
      <c r="H79" s="34">
        <v>128193.03</v>
      </c>
      <c r="I79" s="30">
        <f t="shared" si="7"/>
        <v>58.64632708780039</v>
      </c>
      <c r="J79" s="34">
        <f t="shared" si="8"/>
        <v>3265942.0999999996</v>
      </c>
      <c r="K79" s="21"/>
    </row>
    <row r="80" spans="1:11" s="9" customFormat="1" ht="54" customHeight="1">
      <c r="A80" s="57" t="s">
        <v>116</v>
      </c>
      <c r="B80" s="31" t="s">
        <v>117</v>
      </c>
      <c r="C80" s="58">
        <v>6000000</v>
      </c>
      <c r="D80" s="58">
        <v>1038581</v>
      </c>
      <c r="E80" s="58">
        <v>988154</v>
      </c>
      <c r="F80" s="56">
        <f t="shared" si="3"/>
        <v>95.14462521459568</v>
      </c>
      <c r="G80" s="34"/>
      <c r="H80" s="34"/>
      <c r="I80" s="30"/>
      <c r="J80" s="34">
        <f t="shared" si="8"/>
        <v>988154</v>
      </c>
      <c r="K80" s="21"/>
    </row>
    <row r="81" spans="1:11" ht="20.25">
      <c r="A81" s="80" t="s">
        <v>118</v>
      </c>
      <c r="B81" s="81" t="s">
        <v>119</v>
      </c>
      <c r="C81" s="82">
        <f>SUM(C82:C88)</f>
        <v>36843642</v>
      </c>
      <c r="D81" s="82">
        <f>SUM(D82:D88)</f>
        <v>11215588</v>
      </c>
      <c r="E81" s="82">
        <f>SUM(E82:E88)</f>
        <v>9491996.54</v>
      </c>
      <c r="F81" s="83">
        <f aca="true" t="shared" si="9" ref="F81:F92">E81/D81*100</f>
        <v>84.63217924909509</v>
      </c>
      <c r="G81" s="82">
        <f>SUM(G82:G88)</f>
        <v>1691644</v>
      </c>
      <c r="H81" s="82">
        <f>SUM(H82:H88)</f>
        <v>288792.06</v>
      </c>
      <c r="I81" s="83">
        <f t="shared" si="7"/>
        <v>17.071680566360296</v>
      </c>
      <c r="J81" s="82">
        <f>SUM(J82:J88)</f>
        <v>9780788.599999998</v>
      </c>
      <c r="K81" s="3" t="b">
        <f>J81=E81+H81</f>
        <v>1</v>
      </c>
    </row>
    <row r="82" spans="1:11" s="9" customFormat="1" ht="113.25" customHeight="1">
      <c r="A82" s="57" t="s">
        <v>120</v>
      </c>
      <c r="B82" s="31" t="s">
        <v>121</v>
      </c>
      <c r="C82" s="58">
        <v>10002475</v>
      </c>
      <c r="D82" s="58">
        <v>3571600</v>
      </c>
      <c r="E82" s="58">
        <v>3156142.13</v>
      </c>
      <c r="F82" s="56">
        <f t="shared" si="9"/>
        <v>88.36773798857655</v>
      </c>
      <c r="G82" s="34"/>
      <c r="H82" s="34"/>
      <c r="I82" s="30"/>
      <c r="J82" s="34">
        <f t="shared" si="8"/>
        <v>3156142.13</v>
      </c>
      <c r="K82" s="21"/>
    </row>
    <row r="83" spans="1:11" s="9" customFormat="1" ht="90.75" customHeight="1">
      <c r="A83" s="57" t="s">
        <v>122</v>
      </c>
      <c r="B83" s="31" t="s">
        <v>123</v>
      </c>
      <c r="C83" s="58">
        <v>1727513</v>
      </c>
      <c r="D83" s="58">
        <v>987700</v>
      </c>
      <c r="E83" s="58">
        <v>490733.72</v>
      </c>
      <c r="F83" s="56">
        <f t="shared" si="9"/>
        <v>49.684491242280046</v>
      </c>
      <c r="G83" s="34"/>
      <c r="H83" s="34"/>
      <c r="I83" s="30"/>
      <c r="J83" s="34">
        <f t="shared" si="8"/>
        <v>490733.72</v>
      </c>
      <c r="K83" s="21"/>
    </row>
    <row r="84" spans="1:11" s="9" customFormat="1" ht="118.5" customHeight="1">
      <c r="A84" s="57" t="s">
        <v>124</v>
      </c>
      <c r="B84" s="31" t="s">
        <v>125</v>
      </c>
      <c r="C84" s="58">
        <v>53014</v>
      </c>
      <c r="D84" s="58">
        <v>8500</v>
      </c>
      <c r="E84" s="58">
        <v>0</v>
      </c>
      <c r="F84" s="56">
        <f t="shared" si="9"/>
        <v>0</v>
      </c>
      <c r="G84" s="34"/>
      <c r="H84" s="34"/>
      <c r="I84" s="30"/>
      <c r="J84" s="34">
        <f t="shared" si="8"/>
        <v>0</v>
      </c>
      <c r="K84" s="3"/>
    </row>
    <row r="85" spans="1:11" s="9" customFormat="1" ht="100.5" customHeight="1">
      <c r="A85" s="57" t="s">
        <v>126</v>
      </c>
      <c r="B85" s="31" t="s">
        <v>127</v>
      </c>
      <c r="C85" s="58">
        <v>18126095</v>
      </c>
      <c r="D85" s="58">
        <v>4791793</v>
      </c>
      <c r="E85" s="58">
        <v>4311073.15</v>
      </c>
      <c r="F85" s="56">
        <f t="shared" si="9"/>
        <v>89.96785023893979</v>
      </c>
      <c r="G85" s="34">
        <v>1649644</v>
      </c>
      <c r="H85" s="34">
        <v>288302.09</v>
      </c>
      <c r="I85" s="30">
        <f>H85/G85*100</f>
        <v>17.47662465356162</v>
      </c>
      <c r="J85" s="34">
        <f t="shared" si="8"/>
        <v>4599375.24</v>
      </c>
      <c r="K85" s="21"/>
    </row>
    <row r="86" spans="1:11" s="9" customFormat="1" ht="114.75" customHeight="1">
      <c r="A86" s="57" t="s">
        <v>128</v>
      </c>
      <c r="B86" s="31" t="s">
        <v>129</v>
      </c>
      <c r="C86" s="58">
        <v>4254685</v>
      </c>
      <c r="D86" s="58">
        <v>1249410</v>
      </c>
      <c r="E86" s="58">
        <v>1065638.86</v>
      </c>
      <c r="F86" s="56">
        <f t="shared" si="9"/>
        <v>85.29136632490535</v>
      </c>
      <c r="G86" s="34"/>
      <c r="H86" s="34"/>
      <c r="I86" s="30"/>
      <c r="J86" s="34">
        <f>H86+E86</f>
        <v>1065638.86</v>
      </c>
      <c r="K86" s="21"/>
    </row>
    <row r="87" spans="1:11" s="9" customFormat="1" ht="152.25" customHeight="1">
      <c r="A87" s="57" t="s">
        <v>130</v>
      </c>
      <c r="B87" s="31" t="s">
        <v>220</v>
      </c>
      <c r="C87" s="58">
        <v>1500611</v>
      </c>
      <c r="D87" s="58">
        <v>306255</v>
      </c>
      <c r="E87" s="58">
        <v>217146.86</v>
      </c>
      <c r="F87" s="56">
        <f t="shared" si="9"/>
        <v>70.9039395275179</v>
      </c>
      <c r="G87" s="34"/>
      <c r="H87" s="34"/>
      <c r="I87" s="30"/>
      <c r="J87" s="34">
        <f t="shared" si="8"/>
        <v>217146.86</v>
      </c>
      <c r="K87" s="21"/>
    </row>
    <row r="88" spans="1:11" s="9" customFormat="1" ht="63" customHeight="1">
      <c r="A88" s="57" t="s">
        <v>131</v>
      </c>
      <c r="B88" s="31" t="s">
        <v>132</v>
      </c>
      <c r="C88" s="58">
        <v>1179249</v>
      </c>
      <c r="D88" s="58">
        <v>300330</v>
      </c>
      <c r="E88" s="58">
        <v>251261.82</v>
      </c>
      <c r="F88" s="56">
        <f t="shared" si="9"/>
        <v>83.6619118969134</v>
      </c>
      <c r="G88" s="34">
        <v>42000</v>
      </c>
      <c r="H88" s="34">
        <v>489.97</v>
      </c>
      <c r="I88" s="30">
        <f>H88/G88*100</f>
        <v>1.166595238095238</v>
      </c>
      <c r="J88" s="34">
        <f t="shared" si="8"/>
        <v>251751.79</v>
      </c>
      <c r="K88" s="21"/>
    </row>
    <row r="89" spans="1:11" ht="20.25">
      <c r="A89" s="80" t="s">
        <v>133</v>
      </c>
      <c r="B89" s="81" t="s">
        <v>134</v>
      </c>
      <c r="C89" s="82">
        <f>SUM(C90:C98)</f>
        <v>135561303</v>
      </c>
      <c r="D89" s="82">
        <f>SUM(D90:D98)</f>
        <v>45068609.69</v>
      </c>
      <c r="E89" s="82">
        <f>SUM(E90:E98)</f>
        <v>41947831.239999995</v>
      </c>
      <c r="F89" s="83">
        <f t="shared" si="9"/>
        <v>93.07549429311007</v>
      </c>
      <c r="G89" s="82">
        <f>SUM(G90:G98)</f>
        <v>55210721</v>
      </c>
      <c r="H89" s="82">
        <f>SUM(H90:H98)</f>
        <v>3957143.54</v>
      </c>
      <c r="I89" s="83">
        <f>H89/G89*100</f>
        <v>7.167346247841973</v>
      </c>
      <c r="J89" s="82">
        <f>SUM(J90:J98)</f>
        <v>45904974.779999994</v>
      </c>
      <c r="K89" s="3" t="b">
        <f>J89=E89+H89</f>
        <v>1</v>
      </c>
    </row>
    <row r="90" spans="1:11" s="9" customFormat="1" ht="78" customHeight="1">
      <c r="A90" s="57" t="s">
        <v>135</v>
      </c>
      <c r="B90" s="31" t="s">
        <v>136</v>
      </c>
      <c r="C90" s="58">
        <v>50000</v>
      </c>
      <c r="D90" s="58">
        <v>10000</v>
      </c>
      <c r="E90" s="58">
        <v>0</v>
      </c>
      <c r="F90" s="56">
        <f t="shared" si="9"/>
        <v>0</v>
      </c>
      <c r="G90" s="34">
        <v>4550000</v>
      </c>
      <c r="H90" s="34">
        <v>229501.13</v>
      </c>
      <c r="I90" s="30">
        <f>H90/G90*100</f>
        <v>5.04398087912088</v>
      </c>
      <c r="J90" s="34">
        <f t="shared" si="8"/>
        <v>229501.13</v>
      </c>
      <c r="K90" s="21"/>
    </row>
    <row r="91" spans="1:11" s="9" customFormat="1" ht="78" customHeight="1">
      <c r="A91" s="57">
        <v>6012</v>
      </c>
      <c r="B91" s="31" t="s">
        <v>194</v>
      </c>
      <c r="C91" s="58">
        <v>18000000</v>
      </c>
      <c r="D91" s="58">
        <v>18000000</v>
      </c>
      <c r="E91" s="58">
        <v>17890982.31</v>
      </c>
      <c r="F91" s="56">
        <f t="shared" si="9"/>
        <v>99.39434616666666</v>
      </c>
      <c r="G91" s="34"/>
      <c r="H91" s="34"/>
      <c r="I91" s="30"/>
      <c r="J91" s="34">
        <f t="shared" si="8"/>
        <v>17890982.31</v>
      </c>
      <c r="K91" s="21"/>
    </row>
    <row r="92" spans="1:11" s="9" customFormat="1" ht="98.25" customHeight="1">
      <c r="A92" s="57" t="s">
        <v>137</v>
      </c>
      <c r="B92" s="31" t="s">
        <v>138</v>
      </c>
      <c r="C92" s="58">
        <v>5553700</v>
      </c>
      <c r="D92" s="58">
        <v>5120000</v>
      </c>
      <c r="E92" s="58">
        <v>5054580.84</v>
      </c>
      <c r="F92" s="56">
        <f t="shared" si="9"/>
        <v>98.72228203125</v>
      </c>
      <c r="G92" s="34"/>
      <c r="H92" s="34"/>
      <c r="I92" s="30"/>
      <c r="J92" s="34">
        <f t="shared" si="8"/>
        <v>5054580.84</v>
      </c>
      <c r="K92" s="21"/>
    </row>
    <row r="93" spans="1:11" s="9" customFormat="1" ht="78" customHeight="1">
      <c r="A93" s="57">
        <v>6015</v>
      </c>
      <c r="B93" s="31" t="s">
        <v>181</v>
      </c>
      <c r="C93" s="58"/>
      <c r="D93" s="58"/>
      <c r="E93" s="58"/>
      <c r="F93" s="56"/>
      <c r="G93" s="34">
        <v>5000000</v>
      </c>
      <c r="H93" s="34">
        <v>248156.99</v>
      </c>
      <c r="I93" s="30">
        <f>H93/G93*100</f>
        <v>4.9631398</v>
      </c>
      <c r="J93" s="34">
        <f>H93+E93</f>
        <v>248156.99</v>
      </c>
      <c r="K93" s="21"/>
    </row>
    <row r="94" spans="1:11" s="9" customFormat="1" ht="109.5" customHeight="1">
      <c r="A94" s="57" t="s">
        <v>139</v>
      </c>
      <c r="B94" s="31" t="s">
        <v>221</v>
      </c>
      <c r="C94" s="58"/>
      <c r="D94" s="58"/>
      <c r="E94" s="58"/>
      <c r="F94" s="56"/>
      <c r="G94" s="34">
        <v>23000000</v>
      </c>
      <c r="H94" s="34">
        <v>694834.22</v>
      </c>
      <c r="I94" s="30">
        <f>H94/G94*100</f>
        <v>3.021018347826087</v>
      </c>
      <c r="J94" s="34">
        <f t="shared" si="8"/>
        <v>694834.22</v>
      </c>
      <c r="K94" s="21"/>
    </row>
    <row r="95" spans="1:11" ht="144.75" customHeight="1">
      <c r="A95" s="57" t="s">
        <v>140</v>
      </c>
      <c r="B95" s="31" t="s">
        <v>141</v>
      </c>
      <c r="C95" s="58">
        <v>370575</v>
      </c>
      <c r="D95" s="58">
        <v>0</v>
      </c>
      <c r="E95" s="58">
        <v>0</v>
      </c>
      <c r="F95" s="56">
        <v>0</v>
      </c>
      <c r="G95" s="34"/>
      <c r="H95" s="34"/>
      <c r="I95" s="30"/>
      <c r="J95" s="34">
        <f t="shared" si="8"/>
        <v>0</v>
      </c>
      <c r="K95" s="65" t="s">
        <v>229</v>
      </c>
    </row>
    <row r="96" spans="1:10" ht="65.25" customHeight="1">
      <c r="A96" s="57" t="s">
        <v>142</v>
      </c>
      <c r="B96" s="31" t="s">
        <v>143</v>
      </c>
      <c r="C96" s="58">
        <v>111566028</v>
      </c>
      <c r="D96" s="58">
        <v>21917609.69</v>
      </c>
      <c r="E96" s="58">
        <v>18981268.09</v>
      </c>
      <c r="F96" s="56">
        <f>E96/D96*100</f>
        <v>86.60282009976791</v>
      </c>
      <c r="G96" s="34">
        <v>19160721</v>
      </c>
      <c r="H96" s="34">
        <v>1790404.6</v>
      </c>
      <c r="I96" s="30">
        <f>H96/G96*100</f>
        <v>9.34414002479343</v>
      </c>
      <c r="J96" s="34">
        <f t="shared" si="8"/>
        <v>20771672.69</v>
      </c>
    </row>
    <row r="97" spans="1:11" ht="70.5" customHeight="1">
      <c r="A97" s="57">
        <v>6082</v>
      </c>
      <c r="B97" s="73" t="s">
        <v>230</v>
      </c>
      <c r="C97" s="58"/>
      <c r="D97" s="58"/>
      <c r="E97" s="58"/>
      <c r="F97" s="30"/>
      <c r="G97" s="58">
        <v>3500000</v>
      </c>
      <c r="H97" s="58">
        <v>994246.6</v>
      </c>
      <c r="I97" s="30">
        <f>H97/G97*100</f>
        <v>28.40704571428571</v>
      </c>
      <c r="J97" s="34">
        <f t="shared" si="8"/>
        <v>994246.6</v>
      </c>
      <c r="K97" s="26"/>
    </row>
    <row r="98" spans="1:11" s="9" customFormat="1" ht="192.75" customHeight="1">
      <c r="A98" s="57" t="s">
        <v>144</v>
      </c>
      <c r="B98" s="31" t="s">
        <v>222</v>
      </c>
      <c r="C98" s="58">
        <v>21000</v>
      </c>
      <c r="D98" s="58">
        <v>21000</v>
      </c>
      <c r="E98" s="58">
        <v>21000</v>
      </c>
      <c r="F98" s="56">
        <f>E98/D98*100</f>
        <v>100</v>
      </c>
      <c r="G98" s="34"/>
      <c r="H98" s="34"/>
      <c r="I98" s="30"/>
      <c r="J98" s="34">
        <f t="shared" si="8"/>
        <v>21000</v>
      </c>
      <c r="K98" s="3"/>
    </row>
    <row r="99" spans="1:11" ht="20.25">
      <c r="A99" s="80" t="s">
        <v>145</v>
      </c>
      <c r="B99" s="81" t="s">
        <v>146</v>
      </c>
      <c r="C99" s="82">
        <f>SUM(C100:C120)</f>
        <v>89837244</v>
      </c>
      <c r="D99" s="82">
        <f aca="true" t="shared" si="10" ref="D99:J99">SUM(D100:D120)</f>
        <v>2119666</v>
      </c>
      <c r="E99" s="82">
        <f t="shared" si="10"/>
        <v>1333901.52</v>
      </c>
      <c r="F99" s="83">
        <f>E99/D99*100</f>
        <v>62.92979743034988</v>
      </c>
      <c r="G99" s="82">
        <f t="shared" si="10"/>
        <v>180534891.82</v>
      </c>
      <c r="H99" s="82">
        <f t="shared" si="10"/>
        <v>21486828.84</v>
      </c>
      <c r="I99" s="83">
        <f>H99/G99*100</f>
        <v>11.901759611888856</v>
      </c>
      <c r="J99" s="82">
        <f t="shared" si="10"/>
        <v>22820730.36</v>
      </c>
      <c r="K99" s="3" t="b">
        <f>J99=E99+H99</f>
        <v>1</v>
      </c>
    </row>
    <row r="100" spans="1:11" s="11" customFormat="1" ht="71.25" customHeight="1">
      <c r="A100" s="57">
        <v>7130</v>
      </c>
      <c r="B100" s="31" t="s">
        <v>231</v>
      </c>
      <c r="C100" s="58"/>
      <c r="D100" s="58"/>
      <c r="E100" s="58"/>
      <c r="F100" s="30"/>
      <c r="G100" s="58">
        <v>410000</v>
      </c>
      <c r="H100" s="58">
        <v>5000</v>
      </c>
      <c r="I100" s="30">
        <f aca="true" t="shared" si="11" ref="I100:I107">H100/G100*100</f>
        <v>1.2195121951219512</v>
      </c>
      <c r="J100" s="34">
        <f t="shared" si="8"/>
        <v>5000</v>
      </c>
      <c r="K100" s="23"/>
    </row>
    <row r="101" spans="1:11" s="11" customFormat="1" ht="71.25" customHeight="1">
      <c r="A101" s="57">
        <v>7310</v>
      </c>
      <c r="B101" s="31" t="s">
        <v>232</v>
      </c>
      <c r="C101" s="58"/>
      <c r="D101" s="58"/>
      <c r="E101" s="58"/>
      <c r="F101" s="30"/>
      <c r="G101" s="58">
        <v>18518000</v>
      </c>
      <c r="H101" s="58">
        <v>459643.68</v>
      </c>
      <c r="I101" s="30">
        <f t="shared" si="11"/>
        <v>2.482145372070418</v>
      </c>
      <c r="J101" s="34">
        <f>H101+E101</f>
        <v>459643.68</v>
      </c>
      <c r="K101" s="23"/>
    </row>
    <row r="102" spans="1:11" s="15" customFormat="1" ht="65.25" customHeight="1">
      <c r="A102" s="57">
        <v>7321</v>
      </c>
      <c r="B102" s="31" t="s">
        <v>233</v>
      </c>
      <c r="C102" s="58"/>
      <c r="D102" s="58"/>
      <c r="E102" s="58"/>
      <c r="F102" s="30"/>
      <c r="G102" s="58">
        <v>37000000</v>
      </c>
      <c r="H102" s="58">
        <v>14197219.24</v>
      </c>
      <c r="I102" s="30">
        <f t="shared" si="11"/>
        <v>38.37086281081081</v>
      </c>
      <c r="J102" s="34">
        <f t="shared" si="8"/>
        <v>14197219.24</v>
      </c>
      <c r="K102" s="24"/>
    </row>
    <row r="103" spans="1:11" s="15" customFormat="1" ht="65.25" customHeight="1">
      <c r="A103" s="57">
        <v>7323</v>
      </c>
      <c r="B103" s="68" t="s">
        <v>235</v>
      </c>
      <c r="C103" s="58"/>
      <c r="D103" s="58"/>
      <c r="E103" s="58"/>
      <c r="F103" s="30"/>
      <c r="G103" s="58">
        <v>1000000</v>
      </c>
      <c r="H103" s="58">
        <v>117300.42</v>
      </c>
      <c r="I103" s="30">
        <f t="shared" si="11"/>
        <v>11.730042000000001</v>
      </c>
      <c r="J103" s="34">
        <f t="shared" si="8"/>
        <v>117300.42</v>
      </c>
      <c r="K103" s="24"/>
    </row>
    <row r="104" spans="1:11" s="15" customFormat="1" ht="76.5" customHeight="1">
      <c r="A104" s="57">
        <v>7325</v>
      </c>
      <c r="B104" s="31" t="s">
        <v>234</v>
      </c>
      <c r="C104" s="58"/>
      <c r="D104" s="58"/>
      <c r="E104" s="58"/>
      <c r="F104" s="30"/>
      <c r="G104" s="58">
        <v>4500000</v>
      </c>
      <c r="H104" s="58">
        <v>20445.75</v>
      </c>
      <c r="I104" s="30">
        <f t="shared" si="11"/>
        <v>0.45435</v>
      </c>
      <c r="J104" s="34">
        <f t="shared" si="8"/>
        <v>20445.75</v>
      </c>
      <c r="K104" s="24"/>
    </row>
    <row r="105" spans="1:11" s="11" customFormat="1" ht="118.5" customHeight="1">
      <c r="A105" s="57">
        <v>7330</v>
      </c>
      <c r="B105" s="31" t="s">
        <v>236</v>
      </c>
      <c r="C105" s="58"/>
      <c r="D105" s="58"/>
      <c r="E105" s="58"/>
      <c r="F105" s="30"/>
      <c r="G105" s="58">
        <v>11500000</v>
      </c>
      <c r="H105" s="58">
        <v>1874827.33</v>
      </c>
      <c r="I105" s="30">
        <f t="shared" si="11"/>
        <v>16.30284634782609</v>
      </c>
      <c r="J105" s="34">
        <f>H105+E105</f>
        <v>1874827.33</v>
      </c>
      <c r="K105" s="23"/>
    </row>
    <row r="106" spans="1:11" s="11" customFormat="1" ht="94.5" customHeight="1">
      <c r="A106" s="57">
        <v>7350</v>
      </c>
      <c r="B106" s="31" t="s">
        <v>238</v>
      </c>
      <c r="C106" s="58"/>
      <c r="D106" s="58"/>
      <c r="E106" s="58"/>
      <c r="F106" s="30"/>
      <c r="G106" s="58">
        <v>2000000</v>
      </c>
      <c r="H106" s="58">
        <v>0</v>
      </c>
      <c r="I106" s="30">
        <f t="shared" si="11"/>
        <v>0</v>
      </c>
      <c r="J106" s="34">
        <f>H106+E106</f>
        <v>0</v>
      </c>
      <c r="K106" s="23"/>
    </row>
    <row r="107" spans="1:11" s="11" customFormat="1" ht="98.25" customHeight="1">
      <c r="A107" s="57">
        <v>7370</v>
      </c>
      <c r="B107" s="31" t="s">
        <v>237</v>
      </c>
      <c r="C107" s="58"/>
      <c r="D107" s="58"/>
      <c r="E107" s="58"/>
      <c r="F107" s="30"/>
      <c r="G107" s="58">
        <v>2000000</v>
      </c>
      <c r="H107" s="58">
        <v>0</v>
      </c>
      <c r="I107" s="30">
        <f t="shared" si="11"/>
        <v>0</v>
      </c>
      <c r="J107" s="34">
        <f>H107+E107</f>
        <v>0</v>
      </c>
      <c r="K107" s="23"/>
    </row>
    <row r="108" spans="1:11" s="11" customFormat="1" ht="98.25" customHeight="1">
      <c r="A108" s="57">
        <v>7413</v>
      </c>
      <c r="B108" s="31" t="s">
        <v>223</v>
      </c>
      <c r="C108" s="58">
        <v>10620634</v>
      </c>
      <c r="D108" s="58">
        <v>0</v>
      </c>
      <c r="E108" s="58">
        <v>0</v>
      </c>
      <c r="F108" s="30">
        <v>0</v>
      </c>
      <c r="G108" s="58"/>
      <c r="H108" s="58"/>
      <c r="I108" s="30"/>
      <c r="J108" s="34">
        <f>H108+E108</f>
        <v>0</v>
      </c>
      <c r="K108" s="65" t="s">
        <v>229</v>
      </c>
    </row>
    <row r="109" spans="1:11" s="9" customFormat="1" ht="70.5" customHeight="1">
      <c r="A109" s="57" t="s">
        <v>147</v>
      </c>
      <c r="B109" s="31" t="s">
        <v>148</v>
      </c>
      <c r="C109" s="58">
        <v>16217135</v>
      </c>
      <c r="D109" s="58">
        <v>0</v>
      </c>
      <c r="E109" s="58">
        <v>0</v>
      </c>
      <c r="F109" s="56">
        <v>0</v>
      </c>
      <c r="G109" s="34"/>
      <c r="H109" s="34"/>
      <c r="I109" s="30"/>
      <c r="J109" s="34">
        <f t="shared" si="8"/>
        <v>0</v>
      </c>
      <c r="K109" s="65" t="s">
        <v>229</v>
      </c>
    </row>
    <row r="110" spans="1:11" s="9" customFormat="1" ht="120.75" customHeight="1">
      <c r="A110" s="57" t="s">
        <v>149</v>
      </c>
      <c r="B110" s="31" t="s">
        <v>150</v>
      </c>
      <c r="C110" s="58">
        <v>54477425</v>
      </c>
      <c r="D110" s="58">
        <v>0</v>
      </c>
      <c r="E110" s="58">
        <v>0</v>
      </c>
      <c r="F110" s="56">
        <v>0</v>
      </c>
      <c r="G110" s="34">
        <v>82193108</v>
      </c>
      <c r="H110" s="34">
        <v>2960207.21</v>
      </c>
      <c r="I110" s="30">
        <f aca="true" t="shared" si="12" ref="I110:I116">H110/G110*100</f>
        <v>3.601527283771773</v>
      </c>
      <c r="J110" s="34">
        <f t="shared" si="8"/>
        <v>2960207.21</v>
      </c>
      <c r="K110" s="65" t="s">
        <v>229</v>
      </c>
    </row>
    <row r="111" spans="1:10" ht="76.5" customHeight="1">
      <c r="A111" s="57" t="s">
        <v>151</v>
      </c>
      <c r="B111" s="31" t="s">
        <v>152</v>
      </c>
      <c r="C111" s="58">
        <v>3236400</v>
      </c>
      <c r="D111" s="58">
        <v>838400</v>
      </c>
      <c r="E111" s="58">
        <v>694826.75</v>
      </c>
      <c r="F111" s="56">
        <f>E111/D111*100</f>
        <v>82.8753280057252</v>
      </c>
      <c r="G111" s="34">
        <v>1500000</v>
      </c>
      <c r="H111" s="34">
        <v>197000</v>
      </c>
      <c r="I111" s="30">
        <f t="shared" si="12"/>
        <v>13.133333333333333</v>
      </c>
      <c r="J111" s="34">
        <f t="shared" si="8"/>
        <v>891826.75</v>
      </c>
    </row>
    <row r="112" spans="1:10" ht="76.5" customHeight="1">
      <c r="A112" s="57" t="s">
        <v>153</v>
      </c>
      <c r="B112" s="31" t="s">
        <v>154</v>
      </c>
      <c r="C112" s="58">
        <v>2656650</v>
      </c>
      <c r="D112" s="58">
        <v>389100</v>
      </c>
      <c r="E112" s="58">
        <v>124596.05</v>
      </c>
      <c r="F112" s="56">
        <f>E112/D112*100</f>
        <v>32.0216011308147</v>
      </c>
      <c r="G112" s="34">
        <v>570000</v>
      </c>
      <c r="H112" s="34">
        <v>0</v>
      </c>
      <c r="I112" s="30">
        <f t="shared" si="12"/>
        <v>0</v>
      </c>
      <c r="J112" s="34">
        <f t="shared" si="8"/>
        <v>124596.05</v>
      </c>
    </row>
    <row r="113" spans="1:10" ht="72.75" customHeight="1">
      <c r="A113" s="57" t="s">
        <v>155</v>
      </c>
      <c r="B113" s="31" t="s">
        <v>156</v>
      </c>
      <c r="C113" s="58">
        <v>420000</v>
      </c>
      <c r="D113" s="58">
        <v>225000</v>
      </c>
      <c r="E113" s="58">
        <v>50309.36</v>
      </c>
      <c r="F113" s="56">
        <f>E113/D113*100</f>
        <v>22.359715555555557</v>
      </c>
      <c r="G113" s="34">
        <v>54198.82</v>
      </c>
      <c r="H113" s="34">
        <v>6000</v>
      </c>
      <c r="I113" s="30">
        <f t="shared" si="12"/>
        <v>11.070351716144373</v>
      </c>
      <c r="J113" s="34">
        <f t="shared" si="8"/>
        <v>56309.36</v>
      </c>
    </row>
    <row r="114" spans="1:10" ht="52.5" customHeight="1">
      <c r="A114" s="57" t="s">
        <v>157</v>
      </c>
      <c r="B114" s="31" t="s">
        <v>158</v>
      </c>
      <c r="C114" s="58">
        <v>250000</v>
      </c>
      <c r="D114" s="58">
        <v>150000</v>
      </c>
      <c r="E114" s="58">
        <v>72765.22</v>
      </c>
      <c r="F114" s="56">
        <f>E114/D114*100</f>
        <v>48.510146666666664</v>
      </c>
      <c r="G114" s="34">
        <v>6250000</v>
      </c>
      <c r="H114" s="34">
        <v>118953.28</v>
      </c>
      <c r="I114" s="30">
        <f t="shared" si="12"/>
        <v>1.90325248</v>
      </c>
      <c r="J114" s="34">
        <f t="shared" si="8"/>
        <v>191718.5</v>
      </c>
    </row>
    <row r="115" spans="1:10" ht="67.5" customHeight="1">
      <c r="A115" s="57">
        <v>7650</v>
      </c>
      <c r="B115" s="31" t="s">
        <v>239</v>
      </c>
      <c r="C115" s="58"/>
      <c r="D115" s="58"/>
      <c r="E115" s="58"/>
      <c r="F115" s="56"/>
      <c r="G115" s="34">
        <v>90000</v>
      </c>
      <c r="H115" s="34">
        <v>0</v>
      </c>
      <c r="I115" s="30">
        <f t="shared" si="12"/>
        <v>0</v>
      </c>
      <c r="J115" s="34">
        <f>H115+E115</f>
        <v>0</v>
      </c>
    </row>
    <row r="116" spans="1:10" ht="84" customHeight="1">
      <c r="A116" s="57">
        <v>7670</v>
      </c>
      <c r="B116" s="31" t="s">
        <v>240</v>
      </c>
      <c r="C116" s="58"/>
      <c r="D116" s="58"/>
      <c r="E116" s="58"/>
      <c r="F116" s="56"/>
      <c r="G116" s="34">
        <v>8737485</v>
      </c>
      <c r="H116" s="34">
        <v>304945.95</v>
      </c>
      <c r="I116" s="30">
        <f t="shared" si="12"/>
        <v>3.4900883950015364</v>
      </c>
      <c r="J116" s="34">
        <f>H116+E116</f>
        <v>304945.95</v>
      </c>
    </row>
    <row r="117" spans="1:10" ht="40.5">
      <c r="A117" s="57" t="s">
        <v>159</v>
      </c>
      <c r="B117" s="31" t="s">
        <v>160</v>
      </c>
      <c r="C117" s="58">
        <v>165000</v>
      </c>
      <c r="D117" s="58">
        <v>44166</v>
      </c>
      <c r="E117" s="58">
        <v>40260</v>
      </c>
      <c r="F117" s="56">
        <f>E117/D117*100</f>
        <v>91.15609292215731</v>
      </c>
      <c r="G117" s="34"/>
      <c r="H117" s="34"/>
      <c r="I117" s="30"/>
      <c r="J117" s="34">
        <f t="shared" si="8"/>
        <v>40260</v>
      </c>
    </row>
    <row r="118" spans="1:11" s="9" customFormat="1" ht="145.5" customHeight="1">
      <c r="A118" s="99">
        <v>7691</v>
      </c>
      <c r="B118" s="74" t="s">
        <v>241</v>
      </c>
      <c r="C118" s="95"/>
      <c r="D118" s="95"/>
      <c r="E118" s="95"/>
      <c r="F118" s="100"/>
      <c r="G118" s="95">
        <v>4212100</v>
      </c>
      <c r="H118" s="95">
        <v>1225285.98</v>
      </c>
      <c r="I118" s="108">
        <f>H118/G118*100</f>
        <v>29.08966976092685</v>
      </c>
      <c r="J118" s="109">
        <f>H118+E118</f>
        <v>1225285.98</v>
      </c>
      <c r="K118" s="21"/>
    </row>
    <row r="119" spans="1:11" s="9" customFormat="1" ht="41.25" customHeight="1">
      <c r="A119" s="96"/>
      <c r="B119" s="75" t="s">
        <v>242</v>
      </c>
      <c r="C119" s="96"/>
      <c r="D119" s="96"/>
      <c r="E119" s="96"/>
      <c r="F119" s="96"/>
      <c r="G119" s="96"/>
      <c r="H119" s="96"/>
      <c r="I119" s="96"/>
      <c r="J119" s="110"/>
      <c r="K119" s="21"/>
    </row>
    <row r="120" spans="1:11" s="9" customFormat="1" ht="66.75" customHeight="1">
      <c r="A120" s="57" t="s">
        <v>161</v>
      </c>
      <c r="B120" s="31" t="s">
        <v>224</v>
      </c>
      <c r="C120" s="58">
        <v>1794000</v>
      </c>
      <c r="D120" s="58">
        <v>473000</v>
      </c>
      <c r="E120" s="58">
        <v>351144.14</v>
      </c>
      <c r="F120" s="56">
        <f>E120/D120*100</f>
        <v>74.23766173361523</v>
      </c>
      <c r="G120" s="34"/>
      <c r="H120" s="34"/>
      <c r="I120" s="56"/>
      <c r="J120" s="34">
        <f t="shared" si="8"/>
        <v>351144.14</v>
      </c>
      <c r="K120" s="21"/>
    </row>
    <row r="121" spans="1:11" ht="20.25">
      <c r="A121" s="80" t="s">
        <v>162</v>
      </c>
      <c r="B121" s="81" t="s">
        <v>163</v>
      </c>
      <c r="C121" s="82">
        <f>SUM(C122:C127)</f>
        <v>10393690</v>
      </c>
      <c r="D121" s="82">
        <f>SUM(D122:D127)</f>
        <v>1600613.35</v>
      </c>
      <c r="E121" s="82">
        <f>SUM(E122:E127)</f>
        <v>1548303.73</v>
      </c>
      <c r="F121" s="83">
        <f>E121/D121*100</f>
        <v>96.73190155511323</v>
      </c>
      <c r="G121" s="82">
        <f>SUM(G122:G127)</f>
        <v>500000</v>
      </c>
      <c r="H121" s="82">
        <f>SUM(H122:H127)</f>
        <v>63987</v>
      </c>
      <c r="I121" s="83">
        <f>H121/G121*100</f>
        <v>12.7974</v>
      </c>
      <c r="J121" s="82">
        <f>SUM(J122:J127)</f>
        <v>1612290.73</v>
      </c>
      <c r="K121" s="3" t="b">
        <f>J121=E121+H121</f>
        <v>1</v>
      </c>
    </row>
    <row r="122" spans="1:10" ht="20.25">
      <c r="A122" s="57" t="s">
        <v>164</v>
      </c>
      <c r="B122" s="31" t="s">
        <v>165</v>
      </c>
      <c r="C122" s="58">
        <v>1250990</v>
      </c>
      <c r="D122" s="58">
        <v>322297</v>
      </c>
      <c r="E122" s="58">
        <v>275688.52</v>
      </c>
      <c r="F122" s="56">
        <f>E122/D122*100</f>
        <v>85.53865533964014</v>
      </c>
      <c r="G122" s="34"/>
      <c r="H122" s="34"/>
      <c r="I122" s="30"/>
      <c r="J122" s="34">
        <f t="shared" si="8"/>
        <v>275688.52</v>
      </c>
    </row>
    <row r="123" spans="1:11" s="9" customFormat="1" ht="80.25" customHeight="1">
      <c r="A123" s="57">
        <v>8311</v>
      </c>
      <c r="B123" s="31" t="s">
        <v>243</v>
      </c>
      <c r="C123" s="58"/>
      <c r="D123" s="58"/>
      <c r="E123" s="58"/>
      <c r="F123" s="56"/>
      <c r="G123" s="34">
        <v>400000</v>
      </c>
      <c r="H123" s="34">
        <v>39000</v>
      </c>
      <c r="I123" s="30">
        <f>H123/G123*100</f>
        <v>9.75</v>
      </c>
      <c r="J123" s="34">
        <f t="shared" si="8"/>
        <v>39000</v>
      </c>
      <c r="K123" s="21"/>
    </row>
    <row r="124" spans="1:11" s="10" customFormat="1" ht="60" customHeight="1">
      <c r="A124" s="57">
        <v>8330</v>
      </c>
      <c r="B124" s="31" t="s">
        <v>244</v>
      </c>
      <c r="C124" s="58"/>
      <c r="D124" s="58"/>
      <c r="E124" s="58"/>
      <c r="F124" s="56"/>
      <c r="G124" s="34">
        <v>100000</v>
      </c>
      <c r="H124" s="34">
        <v>24987</v>
      </c>
      <c r="I124" s="30">
        <f>H124/G124*100</f>
        <v>24.987000000000002</v>
      </c>
      <c r="J124" s="34">
        <f>H124+E124</f>
        <v>24987</v>
      </c>
      <c r="K124" s="22"/>
    </row>
    <row r="125" spans="1:10" ht="62.25" customHeight="1">
      <c r="A125" s="57" t="s">
        <v>166</v>
      </c>
      <c r="B125" s="67" t="s">
        <v>167</v>
      </c>
      <c r="C125" s="58">
        <v>3515000</v>
      </c>
      <c r="D125" s="58">
        <v>1210000</v>
      </c>
      <c r="E125" s="58">
        <v>1209218.57</v>
      </c>
      <c r="F125" s="56">
        <f>E125/D125*100</f>
        <v>99.93541900826447</v>
      </c>
      <c r="G125" s="34"/>
      <c r="H125" s="34"/>
      <c r="I125" s="30"/>
      <c r="J125" s="34">
        <f t="shared" si="8"/>
        <v>1209218.57</v>
      </c>
    </row>
    <row r="126" spans="1:10" ht="20.25">
      <c r="A126" s="57">
        <v>8600</v>
      </c>
      <c r="B126" s="69" t="s">
        <v>189</v>
      </c>
      <c r="C126" s="58">
        <v>1282700</v>
      </c>
      <c r="D126" s="58">
        <v>68316.35</v>
      </c>
      <c r="E126" s="58">
        <v>63396.64</v>
      </c>
      <c r="F126" s="56">
        <f>E126/D126*100</f>
        <v>92.7986345874743</v>
      </c>
      <c r="G126" s="34"/>
      <c r="H126" s="34"/>
      <c r="I126" s="30"/>
      <c r="J126" s="34">
        <f>H126+E126</f>
        <v>63396.64</v>
      </c>
    </row>
    <row r="127" spans="1:12" ht="41.25" customHeight="1">
      <c r="A127" s="57" t="s">
        <v>168</v>
      </c>
      <c r="B127" s="68" t="s">
        <v>169</v>
      </c>
      <c r="C127" s="58">
        <v>4345000</v>
      </c>
      <c r="D127" s="58">
        <v>0</v>
      </c>
      <c r="E127" s="58">
        <v>0</v>
      </c>
      <c r="F127" s="56">
        <v>0</v>
      </c>
      <c r="G127" s="34"/>
      <c r="H127" s="34"/>
      <c r="I127" s="30"/>
      <c r="J127" s="34">
        <f>H127+E127</f>
        <v>0</v>
      </c>
      <c r="K127" s="106" t="s">
        <v>229</v>
      </c>
      <c r="L127" s="107"/>
    </row>
    <row r="128" spans="1:13" ht="20.25">
      <c r="A128" s="80" t="s">
        <v>170</v>
      </c>
      <c r="B128" s="81" t="s">
        <v>171</v>
      </c>
      <c r="C128" s="82">
        <f>C129+C130+C132+C131</f>
        <v>54576000</v>
      </c>
      <c r="D128" s="82">
        <f>D129+D130+D132+D131</f>
        <v>13662600</v>
      </c>
      <c r="E128" s="82">
        <f>E129+E130+E132+E131</f>
        <v>13629600</v>
      </c>
      <c r="F128" s="83">
        <f>E128/D128*100</f>
        <v>99.75846471389048</v>
      </c>
      <c r="G128" s="82">
        <f>G129+G130+G132+G131</f>
        <v>0</v>
      </c>
      <c r="H128" s="82">
        <f>H129+H130+H132+H131</f>
        <v>0</v>
      </c>
      <c r="I128" s="83">
        <v>0</v>
      </c>
      <c r="J128" s="82">
        <f>J129+J130+J132+J131</f>
        <v>13629600</v>
      </c>
      <c r="K128" s="3" t="b">
        <f>J128=E128+H128</f>
        <v>1</v>
      </c>
      <c r="L128" s="106" t="s">
        <v>229</v>
      </c>
      <c r="M128" s="107"/>
    </row>
    <row r="129" spans="1:10" ht="36" customHeight="1">
      <c r="A129" s="57" t="s">
        <v>172</v>
      </c>
      <c r="B129" s="68" t="s">
        <v>225</v>
      </c>
      <c r="C129" s="58">
        <v>54386000</v>
      </c>
      <c r="D129" s="58">
        <v>13596600</v>
      </c>
      <c r="E129" s="58">
        <v>13596600</v>
      </c>
      <c r="F129" s="56">
        <f>E129/D129*100</f>
        <v>100</v>
      </c>
      <c r="G129" s="34"/>
      <c r="H129" s="34"/>
      <c r="I129" s="30"/>
      <c r="J129" s="34">
        <f t="shared" si="8"/>
        <v>13596600</v>
      </c>
    </row>
    <row r="130" spans="1:10" ht="126.75" customHeight="1">
      <c r="A130" s="57" t="s">
        <v>173</v>
      </c>
      <c r="B130" s="31" t="s">
        <v>226</v>
      </c>
      <c r="C130" s="58">
        <v>190000</v>
      </c>
      <c r="D130" s="58">
        <v>66000</v>
      </c>
      <c r="E130" s="58">
        <v>33000</v>
      </c>
      <c r="F130" s="56">
        <f>E130/D130*100</f>
        <v>50</v>
      </c>
      <c r="G130" s="34"/>
      <c r="H130" s="34"/>
      <c r="I130" s="30"/>
      <c r="J130" s="34">
        <f t="shared" si="8"/>
        <v>33000</v>
      </c>
    </row>
    <row r="131" spans="1:10" ht="39" customHeight="1" hidden="1">
      <c r="A131" s="59">
        <v>9770</v>
      </c>
      <c r="B131" s="60"/>
      <c r="C131" s="58"/>
      <c r="D131" s="58"/>
      <c r="E131" s="58"/>
      <c r="F131" s="61"/>
      <c r="G131" s="63"/>
      <c r="H131" s="63"/>
      <c r="I131" s="62"/>
      <c r="J131" s="63">
        <f>H131+E131</f>
        <v>0</v>
      </c>
    </row>
    <row r="132" spans="1:10" ht="78.75" customHeight="1" hidden="1">
      <c r="A132" s="59">
        <v>9800</v>
      </c>
      <c r="B132" s="60"/>
      <c r="C132" s="58"/>
      <c r="D132" s="58"/>
      <c r="E132" s="58"/>
      <c r="F132" s="61"/>
      <c r="G132" s="63"/>
      <c r="H132" s="63"/>
      <c r="I132" s="62"/>
      <c r="J132" s="63">
        <f>H132+E132</f>
        <v>0</v>
      </c>
    </row>
    <row r="133" spans="1:11" ht="45" customHeight="1">
      <c r="A133" s="76" t="s">
        <v>174</v>
      </c>
      <c r="B133" s="77" t="s">
        <v>183</v>
      </c>
      <c r="C133" s="17">
        <f>C128+C121+C99+C89+C81+C33+C23+C13+C9+C74</f>
        <v>2630608432</v>
      </c>
      <c r="D133" s="17">
        <f>D128+D121+D99+D89+D81+D33+D23+D13+D9+D74</f>
        <v>695429162.6700001</v>
      </c>
      <c r="E133" s="17">
        <f>E128+E121+E99+E89+E81+E33+E23+E13+E9+E74</f>
        <v>656586639.3700001</v>
      </c>
      <c r="F133" s="78">
        <f>E133/D133*100</f>
        <v>94.4145967145137</v>
      </c>
      <c r="G133" s="17">
        <f>G128+G121+G99+G89+G81+G33+G23+G13+G9+G74</f>
        <v>394963491.81</v>
      </c>
      <c r="H133" s="17">
        <f>H128+H121+H99+H89+H81+H33+H23+H13+H9+H74</f>
        <v>68019593.42999999</v>
      </c>
      <c r="I133" s="79">
        <f>H133/G133*100</f>
        <v>17.221741968678288</v>
      </c>
      <c r="J133" s="17">
        <f>J128+J121+J99+J89+J81+J33+J23+J13+J9+J74</f>
        <v>724606232.8000001</v>
      </c>
      <c r="K133" s="3" t="b">
        <f>J133=E133+H133</f>
        <v>1</v>
      </c>
    </row>
    <row r="134" spans="1:11" s="18" customFormat="1" ht="81">
      <c r="A134" s="57">
        <v>8841</v>
      </c>
      <c r="B134" s="35" t="s">
        <v>227</v>
      </c>
      <c r="C134" s="58">
        <v>260000</v>
      </c>
      <c r="D134" s="58">
        <v>260000</v>
      </c>
      <c r="E134" s="58">
        <v>175001</v>
      </c>
      <c r="F134" s="56">
        <f>E134/D134*100</f>
        <v>67.30807692307692</v>
      </c>
      <c r="G134" s="34">
        <v>90000</v>
      </c>
      <c r="H134" s="34">
        <v>0</v>
      </c>
      <c r="I134" s="30">
        <f>H134/G134*100</f>
        <v>0</v>
      </c>
      <c r="J134" s="34">
        <f>H134+E134</f>
        <v>175001</v>
      </c>
      <c r="K134" s="25"/>
    </row>
    <row r="135" spans="1:11" s="18" customFormat="1" ht="81">
      <c r="A135" s="57">
        <v>8842</v>
      </c>
      <c r="B135" s="35" t="s">
        <v>228</v>
      </c>
      <c r="C135" s="58"/>
      <c r="D135" s="58"/>
      <c r="E135" s="58"/>
      <c r="F135" s="56"/>
      <c r="G135" s="34">
        <v>-90000</v>
      </c>
      <c r="H135" s="34">
        <v>-24366.16</v>
      </c>
      <c r="I135" s="30">
        <f>H135/G135*100</f>
        <v>27.07351111111111</v>
      </c>
      <c r="J135" s="34">
        <f>H135+E135</f>
        <v>-24366.16</v>
      </c>
      <c r="K135" s="25"/>
    </row>
    <row r="136" spans="1:11" s="16" customFormat="1" ht="54.75" customHeight="1">
      <c r="A136" s="80"/>
      <c r="B136" s="81" t="s">
        <v>182</v>
      </c>
      <c r="C136" s="82">
        <f>C133+C134+C135</f>
        <v>2630868432</v>
      </c>
      <c r="D136" s="82">
        <f>D133+D134+D135</f>
        <v>695689162.6700001</v>
      </c>
      <c r="E136" s="82">
        <f>E133+E134+E135</f>
        <v>656761640.3700001</v>
      </c>
      <c r="F136" s="83">
        <f>E136/D136*100</f>
        <v>94.40446619139513</v>
      </c>
      <c r="G136" s="82">
        <f>G133+G134+G135</f>
        <v>394963491.81</v>
      </c>
      <c r="H136" s="82">
        <f>H133+H134+H135</f>
        <v>67995227.27</v>
      </c>
      <c r="I136" s="83">
        <f>H136/G136*100</f>
        <v>17.215572750382098</v>
      </c>
      <c r="J136" s="82">
        <f>J133+J134+J135</f>
        <v>724756867.6400001</v>
      </c>
      <c r="K136" s="3" t="b">
        <f>J136=E136+H136</f>
        <v>1</v>
      </c>
    </row>
    <row r="137" spans="1:11" s="16" customFormat="1" ht="30" customHeight="1" hidden="1">
      <c r="A137" s="45"/>
      <c r="B137" s="46"/>
      <c r="C137" s="47"/>
      <c r="D137" s="47"/>
      <c r="E137" s="47"/>
      <c r="F137" s="48"/>
      <c r="G137" s="47"/>
      <c r="H137" s="47"/>
      <c r="I137" s="49"/>
      <c r="J137" s="47"/>
      <c r="K137" s="42"/>
    </row>
    <row r="138" spans="1:11" s="16" customFormat="1" ht="30" customHeight="1">
      <c r="A138" s="50"/>
      <c r="B138" s="51"/>
      <c r="C138" s="52"/>
      <c r="D138" s="52"/>
      <c r="E138" s="52"/>
      <c r="F138" s="53"/>
      <c r="G138" s="52"/>
      <c r="H138" s="52"/>
      <c r="I138" s="54"/>
      <c r="J138" s="52"/>
      <c r="K138" s="43"/>
    </row>
    <row r="139" spans="1:16" ht="63.75" customHeight="1">
      <c r="A139" s="32"/>
      <c r="B139" s="97" t="s">
        <v>245</v>
      </c>
      <c r="C139" s="98"/>
      <c r="D139" s="33"/>
      <c r="E139" s="33"/>
      <c r="F139" s="33"/>
      <c r="G139" s="33"/>
      <c r="H139" s="14" t="s">
        <v>246</v>
      </c>
      <c r="I139" s="33"/>
      <c r="J139" s="33"/>
      <c r="K139" s="19"/>
      <c r="L139" s="12"/>
      <c r="M139" s="12"/>
      <c r="N139" s="12"/>
      <c r="O139" s="12"/>
      <c r="P139" s="12"/>
    </row>
    <row r="140" spans="2:8" ht="20.25" hidden="1">
      <c r="B140" s="97"/>
      <c r="C140" s="98"/>
      <c r="D140" s="13"/>
      <c r="E140" s="14"/>
      <c r="F140" s="14"/>
      <c r="G140" s="14"/>
      <c r="H140" s="14"/>
    </row>
    <row r="141" spans="3:7" ht="20.25" hidden="1">
      <c r="C141" s="17">
        <f>C136-2571687432-C134</f>
        <v>58921000</v>
      </c>
      <c r="D141" s="17">
        <f>D136-695429162.67-D134</f>
        <v>1.1920928955078125E-07</v>
      </c>
      <c r="G141" s="17">
        <f>G136-394963491.81-G134-G135</f>
        <v>0</v>
      </c>
    </row>
    <row r="142" spans="3:8" ht="40.5" hidden="1">
      <c r="C142" s="17">
        <f>C129</f>
        <v>54386000</v>
      </c>
      <c r="D142" s="17">
        <f>D129</f>
        <v>13596600</v>
      </c>
      <c r="E142" s="17" t="s">
        <v>184</v>
      </c>
      <c r="F142" s="17" t="b">
        <f>G142+G143=G141</f>
        <v>1</v>
      </c>
      <c r="G142" s="17">
        <f>G132</f>
        <v>0</v>
      </c>
      <c r="H142" s="17" t="s">
        <v>190</v>
      </c>
    </row>
    <row r="143" spans="3:8" ht="40.5" hidden="1">
      <c r="C143" s="17">
        <f>C130</f>
        <v>190000</v>
      </c>
      <c r="D143" s="17">
        <f>D130</f>
        <v>66000</v>
      </c>
      <c r="E143" s="17" t="s">
        <v>185</v>
      </c>
      <c r="G143" s="17">
        <f>G131</f>
        <v>0</v>
      </c>
      <c r="H143" s="17" t="s">
        <v>190</v>
      </c>
    </row>
    <row r="144" spans="3:7" ht="20.25" hidden="1">
      <c r="C144" s="17">
        <f>C141-C142-C143-C145</f>
        <v>4345000</v>
      </c>
      <c r="D144" s="41" t="b">
        <f>C144=C127</f>
        <v>1</v>
      </c>
      <c r="E144" s="17" t="s">
        <v>169</v>
      </c>
      <c r="G144" s="40" t="b">
        <f>G133=394963491.81</f>
        <v>1</v>
      </c>
    </row>
    <row r="145" spans="3:5" ht="40.5" hidden="1">
      <c r="C145" s="17">
        <f>C132</f>
        <v>0</v>
      </c>
      <c r="D145" s="17">
        <f>D132</f>
        <v>0</v>
      </c>
      <c r="E145" s="17" t="s">
        <v>190</v>
      </c>
    </row>
    <row r="146" spans="4:5" ht="60.75" hidden="1">
      <c r="D146" s="17">
        <f>D131</f>
        <v>0</v>
      </c>
      <c r="E146" s="17" t="s">
        <v>195</v>
      </c>
    </row>
  </sheetData>
  <sheetProtection/>
  <mergeCells count="31">
    <mergeCell ref="L128:M128"/>
    <mergeCell ref="G118:G119"/>
    <mergeCell ref="I118:I119"/>
    <mergeCell ref="J118:J119"/>
    <mergeCell ref="I69:I71"/>
    <mergeCell ref="J69:J71"/>
    <mergeCell ref="K127:L127"/>
    <mergeCell ref="F118:F119"/>
    <mergeCell ref="H118:H119"/>
    <mergeCell ref="A69:A71"/>
    <mergeCell ref="C69:C71"/>
    <mergeCell ref="D69:D71"/>
    <mergeCell ref="E69:E71"/>
    <mergeCell ref="F69:F71"/>
    <mergeCell ref="G69:G71"/>
    <mergeCell ref="H69:H71"/>
    <mergeCell ref="E118:E119"/>
    <mergeCell ref="B140:C140"/>
    <mergeCell ref="A118:A119"/>
    <mergeCell ref="C118:C119"/>
    <mergeCell ref="D118:D119"/>
    <mergeCell ref="B139:C139"/>
    <mergeCell ref="I1:J1"/>
    <mergeCell ref="I2:J2"/>
    <mergeCell ref="A4:J4"/>
    <mergeCell ref="A5:J5"/>
    <mergeCell ref="G7:I7"/>
    <mergeCell ref="C7:F7"/>
    <mergeCell ref="J7:J8"/>
    <mergeCell ref="B7:B8"/>
    <mergeCell ref="A7:A8"/>
  </mergeCells>
  <printOptions/>
  <pageMargins left="0.32" right="0.33" top="0.393700787401575" bottom="0.393700787401575" header="0" footer="0"/>
  <pageSetup fitToHeight="0" fitToWidth="1" orientation="landscape" paperSize="9" scale="57" r:id="rId1"/>
  <rowBreaks count="2" manualBreakCount="2">
    <brk id="42" max="9" man="1"/>
    <brk id="1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Мот Поліна Сергіївна</cp:lastModifiedBy>
  <cp:lastPrinted>2019-02-13T13:44:46Z</cp:lastPrinted>
  <dcterms:created xsi:type="dcterms:W3CDTF">2018-05-02T09:31:47Z</dcterms:created>
  <dcterms:modified xsi:type="dcterms:W3CDTF">2019-05-16T07:18:13Z</dcterms:modified>
  <cp:category/>
  <cp:version/>
  <cp:contentType/>
  <cp:contentStatus/>
</cp:coreProperties>
</file>