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tabRatio="260" activeTab="0"/>
  </bookViews>
  <sheets>
    <sheet name="додаток 2" sheetId="1" r:id="rId1"/>
  </sheets>
  <definedNames>
    <definedName name="Data">'додаток 2'!$B$15:$K$173</definedName>
    <definedName name="Date">'додаток 2'!$D$6</definedName>
    <definedName name="Date1">'додаток 2'!#REF!</definedName>
    <definedName name="EXCEL_VER">10</definedName>
    <definedName name="PRINT_DATE">"20.01.2016 14:06:26"</definedName>
    <definedName name="PRINTER">"Eксель_Імпорт (XlRpt)  ДержКазначейство ЦА, Копичко Олександр"</definedName>
    <definedName name="REP_CREATOR">"2254-BakaenkoT"</definedName>
    <definedName name="_xlnm.Print_Titles" localSheetId="0">'додаток 2'!$8:$12</definedName>
    <definedName name="_xlnm.Print_Area" localSheetId="0">'додаток 2'!$A$1:$J$173</definedName>
  </definedNames>
  <calcPr fullCalcOnLoad="1"/>
</workbook>
</file>

<file path=xl/sharedStrings.xml><?xml version="1.0" encoding="utf-8"?>
<sst xmlns="http://schemas.openxmlformats.org/spreadsheetml/2006/main" count="282" uniqueCount="279">
  <si>
    <t xml:space="preserve">Найменування </t>
  </si>
  <si>
    <t>Загальний фонд</t>
  </si>
  <si>
    <t>Спеціальний фонд</t>
  </si>
  <si>
    <t>Житлово-комунальне господарство</t>
  </si>
  <si>
    <t>Театри</t>
  </si>
  <si>
    <t>Резервний фонд</t>
  </si>
  <si>
    <t>Реверсна дотація</t>
  </si>
  <si>
    <t>Субвенція з місцевого бюджету державному бюджету на виконання програм соціально-економічного та культурного розвитку регіонів</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</si>
  <si>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</si>
  <si>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</si>
  <si>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Всього</t>
  </si>
  <si>
    <t>Звіт про виконання видатків загального та спеціального фондів бюджету м.Хмельницького</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</si>
  <si>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</si>
  <si>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Національна програма інформатизації</t>
  </si>
  <si>
    <t xml:space="preserve">Разом: </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</si>
  <si>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</si>
  <si>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</si>
  <si>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Субвенція на утримання об`єктів спільного користування чи ліквідацію негативних наслідків діяльності об`єктів спільного користування</t>
  </si>
  <si>
    <t>Інші видатки</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</si>
  <si>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</si>
  <si>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</si>
  <si>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Інші субвенції</t>
  </si>
  <si>
    <t>Інші видатки на соціальний захист населення</t>
  </si>
  <si>
    <t>Інші установи та заклади</t>
  </si>
  <si>
    <t>Компенсаційні виплати за пільговий проїзд окремих категорій громадян на залізничному транспорті</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</si>
  <si>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</si>
  <si>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</si>
  <si>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</si>
  <si>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</si>
  <si>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</si>
  <si>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Благоустрій міст, сіл, селищ</t>
  </si>
  <si>
    <t>Інші заходи у сфері електротранспорту</t>
  </si>
  <si>
    <t xml:space="preserve"> </t>
  </si>
  <si>
    <t>Державне управління</t>
  </si>
  <si>
    <t>Освіта</t>
  </si>
  <si>
    <t>Охорона здоров`я</t>
  </si>
  <si>
    <t>Соціальний захист та соціальне забезпечення</t>
  </si>
  <si>
    <t>Культура і мистецтво</t>
  </si>
  <si>
    <t>Засоби масової інформації</t>
  </si>
  <si>
    <t>Фізична культура і спорт</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</si>
  <si>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</si>
  <si>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</si>
  <si>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</si>
  <si>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</si>
  <si>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Видатки міського бюджету</t>
  </si>
  <si>
    <t>грн.</t>
  </si>
  <si>
    <t xml:space="preserve">Додаток 2 до рішення </t>
  </si>
  <si>
    <t>від "    "                  2017 р. №</t>
  </si>
  <si>
    <t>% виконання</t>
  </si>
  <si>
    <t>Код програмної класифікації</t>
  </si>
  <si>
    <t>0100</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</si>
  <si>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</si>
  <si>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</si>
  <si>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0180</t>
  </si>
  <si>
    <t>Керівництво і управління у відповідній сфері у містах, селищах, селах</t>
  </si>
  <si>
    <t>1000</t>
  </si>
  <si>
    <t>1010</t>
  </si>
  <si>
    <t>Дошкільна 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</si>
  <si>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</si>
  <si>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</si>
  <si>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</si>
  <si>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</si>
  <si>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</si>
  <si>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</si>
  <si>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</si>
  <si>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</si>
  <si>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1170</t>
  </si>
  <si>
    <t>Методичне забезпечення діяльності навчальних закладів та інші заходи в галузі освіти</t>
  </si>
  <si>
    <t>1210</t>
  </si>
  <si>
    <t>Утримання інших закладів освіти</t>
  </si>
  <si>
    <t>2000</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</si>
  <si>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</si>
  <si>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</si>
  <si>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</si>
  <si>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</si>
  <si>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</si>
  <si>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</si>
  <si>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</si>
  <si>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Надання стоматологічної допомоги населенню</t>
  </si>
  <si>
    <t>2180</t>
  </si>
  <si>
    <t>Первинна медична допомога населенню</t>
  </si>
  <si>
    <t>2200</t>
  </si>
  <si>
    <t>3000</t>
  </si>
  <si>
    <t>3031</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</si>
  <si>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</si>
  <si>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</si>
  <si>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</si>
  <si>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</si>
  <si>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3142</t>
  </si>
  <si>
    <t>Утримання клубів для підлітків за місцем проживання</t>
  </si>
  <si>
    <t>3300</t>
  </si>
  <si>
    <t>3400</t>
  </si>
  <si>
    <t>3500</t>
  </si>
  <si>
    <t>4000</t>
  </si>
  <si>
    <t>4060</t>
  </si>
  <si>
    <t>4070</t>
  </si>
  <si>
    <t>4090</t>
  </si>
  <si>
    <t>4100</t>
  </si>
  <si>
    <t>4200</t>
  </si>
  <si>
    <t>5000</t>
  </si>
  <si>
    <t>5031</t>
  </si>
  <si>
    <t>Утримання та навчально-тренувальна робота комунальних дитячо-юнацьких спортивних шкіл</t>
  </si>
  <si>
    <t>6000</t>
  </si>
  <si>
    <t>6060</t>
  </si>
  <si>
    <t>6600</t>
  </si>
  <si>
    <t>6650</t>
  </si>
  <si>
    <t>Утримання та розвиток інфраструктури доріг</t>
  </si>
  <si>
    <t>6662</t>
  </si>
  <si>
    <t>7400</t>
  </si>
  <si>
    <t>7410</t>
  </si>
  <si>
    <t>Заходи з енергозбереження</t>
  </si>
  <si>
    <t>7800</t>
  </si>
  <si>
    <t>7840</t>
  </si>
  <si>
    <t>Організація рятування на водах</t>
  </si>
  <si>
    <t>8000</t>
  </si>
  <si>
    <t>8370</t>
  </si>
  <si>
    <t>8600</t>
  </si>
  <si>
    <t>8800</t>
  </si>
  <si>
    <t xml:space="preserve">Затверджено на 2017 рік з урахуванням  змін </t>
  </si>
  <si>
    <t>1030</t>
  </si>
  <si>
    <t>Надання загальної середньої освіти вечірніми (змінними) школами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</si>
  <si>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</si>
  <si>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</si>
  <si>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1190</t>
  </si>
  <si>
    <t>Централізоване ведення бухгалтерського обліку</t>
  </si>
  <si>
    <t>1200</t>
  </si>
  <si>
    <t>Здійснення централізованого господарського обслуговування</t>
  </si>
  <si>
    <t>1230</t>
  </si>
  <si>
    <t>Надання допомоги дітям-сиротам і дітям, позбавленим батьківського піклування, яким виповнюється 18 років</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</si>
  <si>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</si>
  <si>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</si>
  <si>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</si>
  <si>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</si>
  <si>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</si>
  <si>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</si>
  <si>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</si>
  <si>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</si>
  <si>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</si>
  <si>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</si>
  <si>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</si>
  <si>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</si>
  <si>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</si>
  <si>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</si>
  <si>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</si>
  <si>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</si>
  <si>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3037</t>
  </si>
  <si>
    <t>3038</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</si>
  <si>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</si>
  <si>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</si>
  <si>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</si>
  <si>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</si>
  <si>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</si>
  <si>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</si>
  <si>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</si>
  <si>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</si>
  <si>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</si>
  <si>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</si>
  <si>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</si>
  <si>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</si>
  <si>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</si>
  <si>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</si>
  <si>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</si>
  <si>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</si>
  <si>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</si>
  <si>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</si>
  <si>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</si>
  <si>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</si>
  <si>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</si>
  <si>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</si>
  <si>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</si>
  <si>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</si>
  <si>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3131</t>
  </si>
  <si>
    <t>Центри соціальних служб для сім`ї, дітей та молоді</t>
  </si>
  <si>
    <t>3141</t>
  </si>
  <si>
    <t>Здійснення заходів та реалізація проектів на виконання Державної цільової соціальної програми `Молодь України`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</si>
  <si>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</si>
  <si>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</si>
  <si>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</si>
  <si>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</si>
  <si>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</si>
  <si>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3202</t>
  </si>
  <si>
    <t>Надання фінансової підтримки громадським організаціям інвалідів і ветеранів, діяльність яких має соціальну спрямованість</t>
  </si>
  <si>
    <t>4020</t>
  </si>
  <si>
    <t>5011</t>
  </si>
  <si>
    <t>Проведення навчально-тренувальних зборів і змагань з олімпійських видів спорту</t>
  </si>
  <si>
    <t>5012</t>
  </si>
  <si>
    <t>5022</t>
  </si>
  <si>
    <t>5032</t>
  </si>
  <si>
    <t>Фінансова підтримка дитячо-юнацьких спортивних шкіл фізкультурно-спортивних товариств</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</si>
  <si>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</si>
  <si>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</si>
  <si>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5063</t>
  </si>
  <si>
    <t>Забезпечення діяльності централізованої бухгалтерії</t>
  </si>
  <si>
    <t>6010</t>
  </si>
  <si>
    <t>Забезпечення надійного та безперебійного функціонування житлово-експлуатаційного господарства</t>
  </si>
  <si>
    <t>6030</t>
  </si>
  <si>
    <t>Фінансова підтримка об`єктів житлово-комунального господарства</t>
  </si>
  <si>
    <t>6052</t>
  </si>
  <si>
    <t>Забезпечення функціонування водопровідно-каналізаційного господарства</t>
  </si>
  <si>
    <t>6054</t>
  </si>
  <si>
    <t>Підтримка діяльності підприємств і організацій побутового обслуговування, що належать до комунальної власності</t>
  </si>
  <si>
    <t>6640</t>
  </si>
  <si>
    <t>7200</t>
  </si>
  <si>
    <t>7211</t>
  </si>
  <si>
    <t>Сприяння діяльності телебачення і радіомовлення</t>
  </si>
  <si>
    <t>7212</t>
  </si>
  <si>
    <t>Підтримка періодичних видань (газет та журналів)</t>
  </si>
  <si>
    <t>8010</t>
  </si>
  <si>
    <t>8108</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</si>
  <si>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</si>
  <si>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8120</t>
  </si>
  <si>
    <t>8290</t>
  </si>
  <si>
    <t xml:space="preserve">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</si>
  <si>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t>
  </si>
  <si>
    <t xml:space="preserve">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</si>
  <si>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t>
  </si>
  <si>
    <t>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ветеранам</t>
  </si>
  <si>
    <t xml:space="preserve">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t>
  </si>
  <si>
    <t xml:space="preserve">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t>
  </si>
  <si>
    <t xml:space="preserve">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t>
  </si>
  <si>
    <t xml:space="preserve">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t>
  </si>
  <si>
    <t>які стали інвалідами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</si>
  <si>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t>
  </si>
  <si>
    <t>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</si>
  <si>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t>
  </si>
  <si>
    <t xml:space="preserve">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t>
  </si>
  <si>
    <t>нацистських переслідувань та реабілітованим громадянам, які стали інвалідами внаслідок репресій або є пенсіонерами</t>
  </si>
  <si>
    <t>Встановлення телефонів інвалідам І і ІІ груп</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</si>
  <si>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</si>
  <si>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і скрапленого газу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</si>
  <si>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t>
  </si>
  <si>
    <t xml:space="preserve">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</si>
  <si>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допомоги сім'ям з дітьми, малозабезпеченим  сім’ям, інвалідам з дитинства, дітям-інвалідам та тимчасової допомоги дітям</t>
  </si>
  <si>
    <t>Надання соціальних та реабілітаційних послуг громадянам похилого віку, інвалідам, дітям-інвалідам в установах соціального обслуговування</t>
  </si>
  <si>
    <t>Здійснення соціальної роботи з вразливими категоріями населення</t>
  </si>
  <si>
    <t>Реалізація державної політики у молодіжній сфері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</si>
  <si>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</si>
  <si>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</si>
  <si>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Проведення спортивної роботи в регіоні</t>
  </si>
  <si>
    <t>Здійснення фізкультурно-спортивної та реабілітаційної роботи серед інвалідів</t>
  </si>
  <si>
    <t>Розвиток дитячо-юнацького та резервного спорту</t>
  </si>
  <si>
    <t>Інші заходи з розвитку фізичної культури та спорту</t>
  </si>
  <si>
    <t>Фінансова підтримка об’єктів комунального господарства</t>
  </si>
  <si>
    <t>Зв’язок, телекомунікації та інформатика</t>
  </si>
  <si>
    <t>Підтримка засобів масової інформації</t>
  </si>
  <si>
    <t>Надання та повернення пільгового довгострокового кредиту на будівництво (реконструкцію) та придбання житла</t>
  </si>
  <si>
    <t>Капітальний ремонт об’єктів житлового господарства</t>
  </si>
  <si>
    <t>Капітальний ремонт житлового фонду</t>
  </si>
  <si>
    <t>Будівництво</t>
  </si>
  <si>
    <t xml:space="preserve">Реалізація заходів щодо інвестиційного розвитку території                                                         </t>
  </si>
  <si>
    <t>Надання допомоги у вирішенні житлових питань</t>
  </si>
  <si>
    <t>Будівництво та придбання житла для окремих категорій населення</t>
  </si>
  <si>
    <t>Розробка схем та проектних рішень масового застосування</t>
  </si>
  <si>
    <t>Сільське і лісове господарство, рибне господарство та мисливство</t>
  </si>
  <si>
    <t>Проведення заходів із землеустрою</t>
  </si>
  <si>
    <t>Внески до статутного капіталу суб’єктів господарювання</t>
  </si>
  <si>
    <t>Цільові фонди</t>
  </si>
  <si>
    <t>Охорона та раціональне використання природних ресурсів</t>
  </si>
  <si>
    <t>Утилізація відходів </t>
  </si>
  <si>
    <t>Інша діяльність у сфері охорони навколишнього природного середовища</t>
  </si>
  <si>
    <t>Збереження природно-заповідного фонду</t>
  </si>
  <si>
    <t>Цільові фонди, утворені Верховною Радою Автономної Республіки Крим, органами місцевого самоврядування і місцевими органами виконавчої влади</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</si>
  <si>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t>
  </si>
  <si>
    <t>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t>
  </si>
  <si>
    <t>що затверджувалися та/або погоджувалися органами державної влади чи місцевого самоврядування</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</si>
  <si>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t>
  </si>
  <si>
    <t>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t>
  </si>
  <si>
    <t xml:space="preserve"> операції, та потребують поліпшення житлових умов</t>
  </si>
  <si>
    <t xml:space="preserve"> - субвенції обласному (код 8800) і державному (код 8370) бюджетам</t>
  </si>
  <si>
    <t xml:space="preserve">Начальник  фінансового управління </t>
  </si>
  <si>
    <t>С. Ямчук</t>
  </si>
  <si>
    <t>Кінематографія</t>
  </si>
  <si>
    <t>Забезпечення функціонування теплових мереж</t>
  </si>
  <si>
    <t xml:space="preserve">Затверджено на 2017 рік з урахуванням змін </t>
  </si>
  <si>
    <t>за  9-ть місяців 2017 року</t>
  </si>
  <si>
    <t xml:space="preserve">Затверджено  на 9-ть місяців 2017 року з урахуванням  змін </t>
  </si>
  <si>
    <t xml:space="preserve">Виконано за 9-ть місяців 2017 року </t>
  </si>
  <si>
    <t>Виконано за 9-ть місяців 2017 року разом по загальному та спеціальному фондах</t>
  </si>
  <si>
    <t>Капітальний ремонт житлового фонду об'єднань співвласників багатоквартирних будинків</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</si>
</sst>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 #,##0_г_р_н_-;_-* &quot;-&quot;_г_р_н_-;_-@_-"/>
    <numFmt numFmtId="186" formatCode="_-* #,##0.00&quot;грн&quot;_-;\-* #,##0.00&quot;грн&quot;_-;_-* &quot;-&quot;??&quot;грн&quot;_-;_-@_-"/>
    <numFmt numFmtId="187" formatCode="_-* #,##0.00_г_р_н_-;\-* #,##0.00_г_р_н_-;_-* &quot;-&quot;??_г_р_н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Red]#,##0"/>
    <numFmt numFmtId="197" formatCode="0.0"/>
    <numFmt numFmtId="198" formatCode="000000"/>
    <numFmt numFmtId="199" formatCode="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
    <numFmt numFmtId="206" formatCode="#,##0.0"/>
  </numFmts>
  <fonts count="61">
    <font>
      <sz val="10"/>
      <name val="Arial Cyr"/>
      <family val="0"/>
    </font>
    <font>
      <u val="single"/>
      <sz val="10"/>
      <color indexed="12"/>
      <name val="Arial Cyr"/>
      <family val="0"/>
    </font>
    <font>
      <u val="single"/>
      <sz val="10"/>
      <color indexed="36"/>
      <name val="Arial Cyr"/>
      <family val="0"/>
    </font>
    <font>
      <sz val="8"/>
      <name val="Arial Cyr"/>
      <family val="0"/>
    </font>
    <font>
      <sz val="16"/>
      <name val="Arial Cyr"/>
      <family val="0"/>
    </font>
    <font>
      <sz val="16"/>
      <name val="Times New Roman"/>
      <family val="1"/>
    </font>
    <font>
      <b/>
      <sz val="16"/>
      <name val="Times New Roman"/>
      <family val="1"/>
    </font>
    <font>
      <sz val="16"/>
      <name val="Times New Roman CYR"/>
      <family val="0"/>
    </font>
    <font>
      <sz val="16"/>
      <name val="Arial"/>
      <family val="2"/>
    </font>
    <font>
      <b/>
      <sz val="16"/>
      <name val="Times New Roman Cyr"/>
      <family val="1"/>
    </font>
    <font>
      <b/>
      <sz val="16"/>
      <name val="Times New Roman CYR"/>
      <family val="0"/>
    </font>
    <font>
      <sz val="16"/>
      <name val="Times New Roman Baltic"/>
      <family val="0"/>
    </font>
    <font>
      <sz val="12"/>
      <name val="Arial Cyr"/>
      <family val="0"/>
    </font>
    <font>
      <sz val="10"/>
      <name val="Times New Roman"/>
      <family val="1"/>
    </font>
    <font>
      <i/>
      <sz val="16"/>
      <name val="Times New Roman"/>
      <family val="1"/>
    </font>
    <font>
      <i/>
      <sz val="16"/>
      <name val="Times New Roman CYR"/>
      <family val="0"/>
    </font>
    <font>
      <i/>
      <sz val="10"/>
      <name val="Arial Cyr"/>
      <family val="0"/>
    </font>
    <font>
      <sz val="10"/>
      <name val="MS Sans Serif"/>
      <family val="2"/>
    </font>
    <font>
      <b/>
      <i/>
      <sz val="16"/>
      <name val="Times New Roman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sz val="10"/>
      <color indexed="8"/>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6"/>
      <color indexed="8"/>
      <name val="Times New Roman"/>
      <family val="1"/>
    </font>
    <font>
      <sz val="16"/>
      <color indexed="8"/>
      <name val="Times New Roman"/>
      <family val="1"/>
    </font>
    <font>
      <i/>
      <sz val="16"/>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sz val="10"/>
      <color theme="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6"/>
      <color theme="1"/>
      <name val="Times New Roman"/>
      <family val="1"/>
    </font>
    <font>
      <sz val="16"/>
      <color theme="1"/>
      <name val="Times New Roman"/>
      <family val="1"/>
    </font>
    <font>
      <i/>
      <sz val="1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right/>
      <top/>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thin"/>
    </border>
    <border>
      <left style="medium"/>
      <right>
        <color indexed="63"/>
      </right>
      <top style="thin"/>
      <bottom style="thin"/>
    </border>
    <border>
      <left style="thin"/>
      <right style="thin"/>
      <top style="thin"/>
      <bottom style="medium"/>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9" fontId="0" fillId="0" borderId="0" applyFont="0" applyFill="0" applyBorder="0" applyAlignment="0" applyProtection="0"/>
    <xf numFmtId="0" fontId="43" fillId="26" borderId="0" applyNumberFormat="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7" borderId="6"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1" applyNumberFormat="0" applyAlignment="0" applyProtection="0"/>
    <xf numFmtId="0" fontId="52" fillId="0" borderId="0">
      <alignment/>
      <protection/>
    </xf>
    <xf numFmtId="0" fontId="13" fillId="0" borderId="0">
      <alignment/>
      <protection/>
    </xf>
    <xf numFmtId="0" fontId="17" fillId="0" borderId="0" applyNumberFormat="0" applyFont="0" applyFill="0" applyBorder="0" applyAlignment="0" applyProtection="0"/>
    <xf numFmtId="0" fontId="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16">
    <xf numFmtId="0" fontId="0" fillId="0" borderId="0" xfId="0" applyAlignment="1">
      <alignment/>
    </xf>
    <xf numFmtId="0" fontId="4" fillId="0" borderId="0" xfId="0" applyFont="1" applyAlignment="1">
      <alignment/>
    </xf>
    <xf numFmtId="0" fontId="4" fillId="0" borderId="0" xfId="0" applyFont="1" applyFill="1" applyBorder="1" applyAlignment="1">
      <alignment vertical="center"/>
    </xf>
    <xf numFmtId="0" fontId="8" fillId="0" borderId="0" xfId="0" applyFont="1" applyFill="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center"/>
    </xf>
    <xf numFmtId="197" fontId="5" fillId="0" borderId="0" xfId="0" applyNumberFormat="1" applyFont="1" applyFill="1" applyBorder="1" applyAlignment="1" applyProtection="1">
      <alignment horizontal="center"/>
      <protection/>
    </xf>
    <xf numFmtId="0" fontId="5" fillId="0" borderId="0" xfId="0" applyFont="1" applyFill="1" applyAlignment="1">
      <alignment horizontal="center"/>
    </xf>
    <xf numFmtId="0" fontId="11" fillId="0" borderId="0" xfId="0" applyFont="1" applyFill="1" applyAlignment="1">
      <alignment vertical="center"/>
    </xf>
    <xf numFmtId="3" fontId="7" fillId="0" borderId="10" xfId="0" applyNumberFormat="1" applyFont="1" applyFill="1" applyBorder="1" applyAlignment="1" applyProtection="1">
      <alignment horizontal="center" vertical="center"/>
      <protection/>
    </xf>
    <xf numFmtId="3" fontId="7" fillId="0" borderId="11" xfId="0" applyNumberFormat="1" applyFont="1" applyFill="1" applyBorder="1" applyAlignment="1" applyProtection="1">
      <alignment horizontal="center" vertical="center"/>
      <protection/>
    </xf>
    <xf numFmtId="4" fontId="5" fillId="0" borderId="10" xfId="0" applyNumberFormat="1" applyFont="1" applyFill="1" applyBorder="1" applyAlignment="1" applyProtection="1">
      <alignment horizontal="center" vertical="center"/>
      <protection/>
    </xf>
    <xf numFmtId="3" fontId="7" fillId="0" borderId="12" xfId="0" applyNumberFormat="1" applyFont="1" applyFill="1" applyBorder="1" applyAlignment="1" applyProtection="1">
      <alignment horizontal="center" vertical="center"/>
      <protection/>
    </xf>
    <xf numFmtId="4" fontId="5" fillId="0" borderId="12"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0" fontId="0" fillId="0" borderId="0" xfId="0" applyFont="1" applyAlignment="1">
      <alignment/>
    </xf>
    <xf numFmtId="3" fontId="7" fillId="0" borderId="14"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xf>
    <xf numFmtId="4" fontId="7" fillId="0" borderId="10" xfId="0" applyNumberFormat="1" applyFont="1" applyFill="1" applyBorder="1" applyAlignment="1" applyProtection="1">
      <alignment horizontal="center" vertical="center"/>
      <protection/>
    </xf>
    <xf numFmtId="4" fontId="58" fillId="32" borderId="10" xfId="54" applyNumberFormat="1" applyFont="1" applyFill="1" applyBorder="1" applyAlignment="1">
      <alignment horizontal="center" vertical="center" wrapText="1"/>
      <protection/>
    </xf>
    <xf numFmtId="4" fontId="10" fillId="32" borderId="10" xfId="0" applyNumberFormat="1" applyFont="1" applyFill="1" applyBorder="1" applyAlignment="1" applyProtection="1">
      <alignment horizontal="center" vertical="center"/>
      <protection/>
    </xf>
    <xf numFmtId="4" fontId="6" fillId="32" borderId="10" xfId="0" applyNumberFormat="1" applyFont="1" applyFill="1" applyBorder="1" applyAlignment="1" applyProtection="1">
      <alignment horizontal="center" vertical="center"/>
      <protection/>
    </xf>
    <xf numFmtId="4" fontId="6" fillId="32" borderId="11" xfId="0" applyNumberFormat="1" applyFont="1" applyFill="1" applyBorder="1" applyAlignment="1" applyProtection="1">
      <alignment horizontal="center" vertical="center"/>
      <protection/>
    </xf>
    <xf numFmtId="4" fontId="59" fillId="0" borderId="10" xfId="54" applyNumberFormat="1" applyFont="1" applyFill="1" applyBorder="1" applyAlignment="1">
      <alignment horizontal="center" vertical="center" wrapText="1"/>
      <protection/>
    </xf>
    <xf numFmtId="0" fontId="0" fillId="0" borderId="0" xfId="0" applyAlignment="1">
      <alignment wrapText="1"/>
    </xf>
    <xf numFmtId="0" fontId="4" fillId="0" borderId="0" xfId="0" applyFont="1" applyFill="1" applyBorder="1" applyAlignment="1">
      <alignment vertical="center" wrapText="1"/>
    </xf>
    <xf numFmtId="0" fontId="11" fillId="0" borderId="0" xfId="0" applyFont="1" applyFill="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xf>
    <xf numFmtId="0" fontId="13" fillId="0" borderId="0" xfId="0" applyFont="1" applyAlignment="1">
      <alignment/>
    </xf>
    <xf numFmtId="0" fontId="5" fillId="0" borderId="0" xfId="0" applyFont="1" applyFill="1" applyBorder="1" applyAlignment="1">
      <alignment horizontal="right"/>
    </xf>
    <xf numFmtId="0" fontId="14" fillId="0" borderId="0" xfId="0" applyFont="1" applyFill="1" applyBorder="1" applyAlignment="1">
      <alignment horizontal="center" vertical="center" wrapText="1"/>
    </xf>
    <xf numFmtId="4" fontId="14" fillId="0" borderId="10" xfId="0" applyNumberFormat="1" applyFont="1" applyFill="1" applyBorder="1" applyAlignment="1" applyProtection="1">
      <alignment horizontal="center" vertical="center"/>
      <protection/>
    </xf>
    <xf numFmtId="4" fontId="59" fillId="0" borderId="15" xfId="54" applyNumberFormat="1" applyFont="1" applyFill="1" applyBorder="1" applyAlignment="1">
      <alignment horizontal="center" vertical="center" wrapText="1"/>
      <protection/>
    </xf>
    <xf numFmtId="0" fontId="0" fillId="0" borderId="0" xfId="0" applyFont="1" applyFill="1" applyAlignment="1">
      <alignment/>
    </xf>
    <xf numFmtId="0" fontId="5" fillId="33" borderId="16"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4" fontId="6" fillId="0" borderId="0" xfId="0" applyNumberFormat="1" applyFont="1" applyFill="1" applyBorder="1" applyAlignment="1" applyProtection="1">
      <alignment horizontal="center" vertical="center"/>
      <protection/>
    </xf>
    <xf numFmtId="0" fontId="5" fillId="0" borderId="16" xfId="56" applyNumberFormat="1" applyFont="1" applyFill="1" applyBorder="1" applyAlignment="1" applyProtection="1">
      <alignment horizontal="center" vertical="center" wrapText="1"/>
      <protection locked="0"/>
    </xf>
    <xf numFmtId="0" fontId="5" fillId="0" borderId="0" xfId="56" applyNumberFormat="1" applyFont="1" applyFill="1" applyBorder="1" applyAlignment="1" applyProtection="1">
      <alignment horizontal="center" vertical="center" wrapText="1"/>
      <protection locked="0"/>
    </xf>
    <xf numFmtId="0" fontId="5" fillId="0" borderId="17" xfId="56" applyNumberFormat="1" applyFont="1" applyFill="1" applyBorder="1" applyAlignment="1" applyProtection="1">
      <alignment horizontal="center" vertical="center" wrapText="1"/>
      <protection locked="0"/>
    </xf>
    <xf numFmtId="0" fontId="58" fillId="32" borderId="12" xfId="54" applyFont="1" applyFill="1" applyBorder="1" applyAlignment="1" quotePrefix="1">
      <alignment horizontal="center" vertical="center" wrapText="1"/>
      <protection/>
    </xf>
    <xf numFmtId="0" fontId="59" fillId="0" borderId="12" xfId="54" applyFont="1" applyBorder="1" applyAlignment="1" quotePrefix="1">
      <alignment horizontal="center" vertical="center" wrapText="1"/>
      <protection/>
    </xf>
    <xf numFmtId="0" fontId="59" fillId="0" borderId="18" xfId="54" applyFont="1" applyFill="1" applyBorder="1" applyAlignment="1" quotePrefix="1">
      <alignment horizontal="center" vertical="center" wrapText="1"/>
      <protection/>
    </xf>
    <xf numFmtId="0" fontId="60" fillId="0" borderId="12" xfId="54" applyFont="1" applyBorder="1" applyAlignment="1" quotePrefix="1">
      <alignment horizontal="center" vertical="center" wrapText="1"/>
      <protection/>
    </xf>
    <xf numFmtId="0" fontId="59" fillId="0" borderId="18" xfId="54" applyFont="1" applyBorder="1" applyAlignment="1" quotePrefix="1">
      <alignment horizontal="center" vertical="center" wrapText="1"/>
      <protection/>
    </xf>
    <xf numFmtId="0" fontId="59" fillId="0" borderId="12" xfId="54" applyFont="1" applyFill="1" applyBorder="1" applyAlignment="1" quotePrefix="1">
      <alignment horizontal="center" vertical="center" wrapText="1"/>
      <protection/>
    </xf>
    <xf numFmtId="3" fontId="7" fillId="0" borderId="14" xfId="0" applyNumberFormat="1" applyFont="1" applyFill="1" applyBorder="1" applyAlignment="1" applyProtection="1">
      <alignment horizontal="center" vertical="center" wrapText="1"/>
      <protection/>
    </xf>
    <xf numFmtId="0" fontId="58" fillId="32" borderId="14" xfId="54" applyFont="1" applyFill="1" applyBorder="1" applyAlignment="1">
      <alignment horizontal="center" vertical="center" wrapText="1"/>
      <protection/>
    </xf>
    <xf numFmtId="0" fontId="59" fillId="0" borderId="14" xfId="54" applyFont="1" applyBorder="1" applyAlignment="1">
      <alignment horizontal="center" vertical="center" wrapText="1"/>
      <protection/>
    </xf>
    <xf numFmtId="49" fontId="5" fillId="33" borderId="19" xfId="0" applyNumberFormat="1"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1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21" xfId="0" applyNumberFormat="1" applyFont="1" applyFill="1" applyBorder="1" applyAlignment="1">
      <alignment horizontal="center" vertical="center" wrapText="1"/>
    </xf>
    <xf numFmtId="0" fontId="60" fillId="0" borderId="14" xfId="54" applyFont="1" applyBorder="1" applyAlignment="1">
      <alignment horizontal="center" vertical="center" wrapText="1"/>
      <protection/>
    </xf>
    <xf numFmtId="49" fontId="5" fillId="0" borderId="14" xfId="0" applyNumberFormat="1" applyFont="1" applyFill="1" applyBorder="1" applyAlignment="1">
      <alignment horizontal="center" vertical="center" wrapText="1"/>
    </xf>
    <xf numFmtId="0" fontId="14" fillId="0" borderId="19"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wrapText="1"/>
      <protection/>
    </xf>
    <xf numFmtId="49" fontId="5" fillId="33" borderId="14" xfId="0" applyNumberFormat="1" applyFont="1" applyFill="1" applyBorder="1" applyAlignment="1">
      <alignment horizontal="center" vertical="center" wrapText="1"/>
    </xf>
    <xf numFmtId="0" fontId="5" fillId="0" borderId="14" xfId="56"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lignment horizontal="center" vertical="center" wrapText="1"/>
    </xf>
    <xf numFmtId="49" fontId="14" fillId="33" borderId="14" xfId="0" applyNumberFormat="1" applyFont="1" applyFill="1" applyBorder="1" applyAlignment="1">
      <alignment horizontal="center" vertical="center" wrapText="1"/>
    </xf>
    <xf numFmtId="0" fontId="5" fillId="0" borderId="14" xfId="55" applyFont="1" applyBorder="1" applyAlignment="1">
      <alignment horizontal="center" vertical="center" wrapText="1"/>
      <protection/>
    </xf>
    <xf numFmtId="0" fontId="5" fillId="33" borderId="14" xfId="56" applyNumberFormat="1" applyFont="1" applyFill="1" applyBorder="1" applyAlignment="1" applyProtection="1">
      <alignment horizontal="center" vertical="center" wrapText="1"/>
      <protection locked="0"/>
    </xf>
    <xf numFmtId="4" fontId="6" fillId="0" borderId="14"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3" fontId="7" fillId="0" borderId="23" xfId="0" applyNumberFormat="1" applyFont="1" applyFill="1" applyBorder="1" applyAlignment="1" applyProtection="1">
      <alignment horizontal="center" vertical="center"/>
      <protection/>
    </xf>
    <xf numFmtId="4" fontId="58" fillId="32" borderId="23" xfId="54" applyNumberFormat="1" applyFont="1" applyFill="1" applyBorder="1" applyAlignment="1">
      <alignment horizontal="center" vertical="center" wrapText="1"/>
      <protection/>
    </xf>
    <xf numFmtId="4" fontId="6" fillId="32" borderId="23" xfId="0" applyNumberFormat="1" applyFont="1" applyFill="1" applyBorder="1" applyAlignment="1" applyProtection="1">
      <alignment horizontal="center" vertical="center"/>
      <protection/>
    </xf>
    <xf numFmtId="4" fontId="6" fillId="32" borderId="23" xfId="0" applyNumberFormat="1" applyFont="1" applyFill="1" applyBorder="1" applyAlignment="1">
      <alignment horizontal="center" vertical="center" wrapText="1"/>
    </xf>
    <xf numFmtId="4" fontId="10" fillId="32" borderId="23" xfId="0" applyNumberFormat="1" applyFont="1" applyFill="1" applyBorder="1" applyAlignment="1" applyProtection="1">
      <alignment horizontal="center" vertical="center"/>
      <protection/>
    </xf>
    <xf numFmtId="4" fontId="58" fillId="32" borderId="12" xfId="54" applyNumberFormat="1" applyFont="1" applyFill="1" applyBorder="1" applyAlignment="1">
      <alignment horizontal="center" vertical="center" wrapText="1"/>
      <protection/>
    </xf>
    <xf numFmtId="4" fontId="10" fillId="32" borderId="11" xfId="0" applyNumberFormat="1" applyFont="1" applyFill="1" applyBorder="1" applyAlignment="1" applyProtection="1">
      <alignment horizontal="center" vertical="center"/>
      <protection/>
    </xf>
    <xf numFmtId="4" fontId="59" fillId="0" borderId="12" xfId="54" applyNumberFormat="1" applyFont="1" applyFill="1" applyBorder="1" applyAlignment="1">
      <alignment horizontal="center" vertical="center" wrapText="1"/>
      <protection/>
    </xf>
    <xf numFmtId="4" fontId="6" fillId="32" borderId="12" xfId="0" applyNumberFormat="1" applyFont="1" applyFill="1" applyBorder="1" applyAlignment="1" applyProtection="1">
      <alignment horizontal="center" vertical="center"/>
      <protection/>
    </xf>
    <xf numFmtId="206" fontId="10" fillId="32" borderId="11" xfId="0" applyNumberFormat="1" applyFont="1" applyFill="1" applyBorder="1" applyAlignment="1" applyProtection="1">
      <alignment horizontal="center" vertical="center"/>
      <protection/>
    </xf>
    <xf numFmtId="4" fontId="60" fillId="0" borderId="12" xfId="54" applyNumberFormat="1" applyFont="1" applyFill="1" applyBorder="1" applyAlignment="1">
      <alignment horizontal="center" vertical="center" wrapText="1"/>
      <protection/>
    </xf>
    <xf numFmtId="4" fontId="6" fillId="32" borderId="12" xfId="0" applyNumberFormat="1" applyFont="1" applyFill="1" applyBorder="1" applyAlignment="1">
      <alignment horizontal="center" vertical="center" wrapText="1"/>
    </xf>
    <xf numFmtId="206" fontId="7" fillId="0" borderId="11" xfId="0" applyNumberFormat="1" applyFont="1" applyFill="1" applyBorder="1" applyAlignment="1" applyProtection="1">
      <alignment horizontal="center" vertical="center"/>
      <protection/>
    </xf>
    <xf numFmtId="206" fontId="18" fillId="32" borderId="11" xfId="0" applyNumberFormat="1" applyFont="1" applyFill="1" applyBorder="1" applyAlignment="1" applyProtection="1">
      <alignment horizontal="center" vertical="center"/>
      <protection/>
    </xf>
    <xf numFmtId="197" fontId="10" fillId="32" borderId="14" xfId="0" applyNumberFormat="1" applyFont="1" applyFill="1" applyBorder="1" applyAlignment="1" applyProtection="1">
      <alignment horizontal="center" vertical="center"/>
      <protection/>
    </xf>
    <xf numFmtId="4" fontId="10" fillId="32" borderId="12" xfId="0" applyNumberFormat="1" applyFont="1" applyFill="1" applyBorder="1" applyAlignment="1" applyProtection="1">
      <alignment horizontal="center" vertical="center"/>
      <protection/>
    </xf>
    <xf numFmtId="4" fontId="5" fillId="0" borderId="0" xfId="0" applyNumberFormat="1" applyFont="1" applyFill="1" applyAlignment="1">
      <alignment horizontal="center"/>
    </xf>
    <xf numFmtId="4" fontId="5" fillId="0" borderId="0" xfId="0" applyNumberFormat="1" applyFont="1" applyFill="1" applyBorder="1" applyAlignment="1">
      <alignment horizontal="center"/>
    </xf>
    <xf numFmtId="0" fontId="5" fillId="0" borderId="0" xfId="0" applyFont="1" applyAlignment="1">
      <alignment/>
    </xf>
    <xf numFmtId="4" fontId="59" fillId="0" borderId="18" xfId="54" applyNumberFormat="1" applyFont="1" applyFill="1" applyBorder="1" applyAlignment="1">
      <alignment horizontal="center" vertical="center" wrapText="1"/>
      <protection/>
    </xf>
    <xf numFmtId="4" fontId="5" fillId="0" borderId="10"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60" fillId="0" borderId="14" xfId="54" applyFont="1" applyFill="1" applyBorder="1" applyAlignment="1">
      <alignment horizontal="center" vertical="center" wrapText="1"/>
      <protection/>
    </xf>
    <xf numFmtId="4" fontId="6" fillId="32" borderId="24" xfId="0"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wrapText="1"/>
    </xf>
    <xf numFmtId="4" fontId="14" fillId="0" borderId="12"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206" fontId="15" fillId="0" borderId="11" xfId="0" applyNumberFormat="1" applyFont="1" applyFill="1" applyBorder="1" applyAlignment="1" applyProtection="1">
      <alignment horizontal="center" vertical="center"/>
      <protection/>
    </xf>
    <xf numFmtId="4" fontId="6" fillId="0" borderId="12"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25"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206" fontId="7" fillId="0" borderId="26" xfId="0" applyNumberFormat="1" applyFont="1" applyFill="1" applyBorder="1" applyAlignment="1" applyProtection="1">
      <alignment horizontal="center" vertical="center"/>
      <protection/>
    </xf>
    <xf numFmtId="0" fontId="5" fillId="0" borderId="0" xfId="0" applyFont="1" applyFill="1" applyAlignment="1">
      <alignment wrapText="1"/>
    </xf>
    <xf numFmtId="0" fontId="0" fillId="0" borderId="0" xfId="0" applyAlignment="1">
      <alignment/>
    </xf>
    <xf numFmtId="0" fontId="12" fillId="0" borderId="0" xfId="0" applyFont="1" applyAlignment="1">
      <alignment/>
    </xf>
    <xf numFmtId="4" fontId="5" fillId="0" borderId="10" xfId="0" applyNumberFormat="1" applyFont="1" applyFill="1" applyBorder="1" applyAlignment="1">
      <alignment horizontal="center" vertical="center" wrapText="1"/>
    </xf>
    <xf numFmtId="4" fontId="0" fillId="0" borderId="10" xfId="0" applyNumberFormat="1" applyBorder="1" applyAlignment="1">
      <alignment horizontal="center" vertical="center" wrapText="1"/>
    </xf>
    <xf numFmtId="0" fontId="59" fillId="0" borderId="18" xfId="54" applyFont="1" applyBorder="1" applyAlignment="1" quotePrefix="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9" fillId="0" borderId="18" xfId="54" applyNumberFormat="1" applyFont="1" applyFill="1" applyBorder="1" applyAlignment="1">
      <alignment horizontal="center" vertical="center" wrapText="1"/>
      <protection/>
    </xf>
    <xf numFmtId="4" fontId="0" fillId="0" borderId="27" xfId="0" applyNumberFormat="1" applyFill="1" applyBorder="1" applyAlignment="1">
      <alignment horizontal="center" vertical="center" wrapText="1"/>
    </xf>
    <xf numFmtId="4" fontId="0" fillId="0" borderId="28" xfId="0" applyNumberFormat="1" applyFill="1" applyBorder="1" applyAlignment="1">
      <alignment horizontal="center" vertical="center" wrapText="1"/>
    </xf>
    <xf numFmtId="4" fontId="5" fillId="0" borderId="15" xfId="0" applyNumberFormat="1" applyFont="1" applyFill="1" applyBorder="1" applyAlignment="1" applyProtection="1">
      <alignment horizontal="center" vertical="center"/>
      <protection/>
    </xf>
    <xf numFmtId="4" fontId="0" fillId="0" borderId="29" xfId="0" applyNumberFormat="1" applyFill="1" applyBorder="1" applyAlignment="1">
      <alignment horizontal="center" vertical="center"/>
    </xf>
    <xf numFmtId="4" fontId="0" fillId="0" borderId="30" xfId="0" applyNumberFormat="1" applyFill="1" applyBorder="1" applyAlignment="1">
      <alignment horizontal="center" vertical="center"/>
    </xf>
    <xf numFmtId="206" fontId="7" fillId="0" borderId="26" xfId="0" applyNumberFormat="1" applyFont="1" applyFill="1" applyBorder="1" applyAlignment="1" applyProtection="1">
      <alignment horizontal="center" vertical="center"/>
      <protection/>
    </xf>
    <xf numFmtId="0" fontId="0" fillId="0" borderId="31" xfId="0" applyFill="1" applyBorder="1" applyAlignment="1">
      <alignment horizontal="center" vertical="center"/>
    </xf>
    <xf numFmtId="0" fontId="0" fillId="0" borderId="32" xfId="0" applyFill="1" applyBorder="1" applyAlignment="1">
      <alignment horizontal="center" vertical="center"/>
    </xf>
    <xf numFmtId="4" fontId="9" fillId="0" borderId="33" xfId="0" applyNumberFormat="1" applyFont="1" applyFill="1" applyBorder="1" applyAlignment="1" applyProtection="1">
      <alignment horizontal="center" vertical="center" wrapText="1"/>
      <protection locked="0"/>
    </xf>
    <xf numFmtId="4" fontId="9" fillId="0" borderId="14" xfId="0" applyNumberFormat="1" applyFont="1" applyFill="1" applyBorder="1" applyAlignment="1" applyProtection="1">
      <alignment horizontal="center" vertical="center" wrapText="1"/>
      <protection locked="0"/>
    </xf>
    <xf numFmtId="4" fontId="9" fillId="0" borderId="34" xfId="0" applyNumberFormat="1" applyFont="1" applyFill="1" applyBorder="1" applyAlignment="1" applyProtection="1">
      <alignment horizontal="center" vertical="center" wrapText="1"/>
      <protection locked="0"/>
    </xf>
    <xf numFmtId="4" fontId="9" fillId="0" borderId="12" xfId="0" applyNumberFormat="1" applyFont="1" applyFill="1" applyBorder="1" applyAlignment="1" applyProtection="1">
      <alignment horizontal="center" vertical="center" wrapText="1"/>
      <protection locked="0"/>
    </xf>
    <xf numFmtId="4" fontId="5" fillId="0" borderId="11" xfId="0" applyNumberFormat="1" applyFont="1" applyFill="1" applyBorder="1" applyAlignment="1">
      <alignment horizontal="center" vertical="center" wrapText="1"/>
    </xf>
    <xf numFmtId="4" fontId="0" fillId="0" borderId="11" xfId="0" applyNumberFormat="1" applyBorder="1" applyAlignment="1">
      <alignment horizontal="center" vertical="center" wrapText="1"/>
    </xf>
    <xf numFmtId="4" fontId="6" fillId="0" borderId="35" xfId="0" applyNumberFormat="1" applyFont="1" applyFill="1" applyBorder="1" applyAlignment="1" applyProtection="1">
      <alignment horizontal="center" vertical="center"/>
      <protection locked="0"/>
    </xf>
    <xf numFmtId="0" fontId="0" fillId="0" borderId="35" xfId="0" applyBorder="1" applyAlignment="1">
      <alignment horizontal="center" vertical="center"/>
    </xf>
    <xf numFmtId="0" fontId="0" fillId="0" borderId="36" xfId="0" applyBorder="1" applyAlignment="1">
      <alignment horizontal="center" vertical="center"/>
    </xf>
    <xf numFmtId="4" fontId="6" fillId="0" borderId="37" xfId="0" applyNumberFormat="1" applyFont="1" applyFill="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38" xfId="0"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6" fillId="0" borderId="39"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60" fillId="0" borderId="18" xfId="54" applyFont="1" applyBorder="1" applyAlignment="1" quotePrefix="1">
      <alignment horizontal="center" vertical="center" wrapText="1"/>
      <protection/>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4" fontId="60" fillId="0" borderId="18" xfId="54" applyNumberFormat="1" applyFont="1" applyFill="1" applyBorder="1" applyAlignment="1">
      <alignment horizontal="center" vertical="center" wrapText="1"/>
      <protection/>
    </xf>
    <xf numFmtId="4" fontId="16" fillId="0" borderId="27" xfId="0" applyNumberFormat="1" applyFont="1" applyFill="1" applyBorder="1" applyAlignment="1">
      <alignment horizontal="center" vertical="center" wrapText="1"/>
    </xf>
    <xf numFmtId="4" fontId="16" fillId="0" borderId="28" xfId="0" applyNumberFormat="1" applyFont="1" applyFill="1" applyBorder="1" applyAlignment="1">
      <alignment horizontal="center" vertical="center" wrapText="1"/>
    </xf>
    <xf numFmtId="4" fontId="60" fillId="0" borderId="15" xfId="54" applyNumberFormat="1" applyFont="1" applyFill="1" applyBorder="1" applyAlignment="1">
      <alignment horizontal="center" vertical="center" wrapText="1"/>
      <protection/>
    </xf>
    <xf numFmtId="4" fontId="16" fillId="0" borderId="29" xfId="0" applyNumberFormat="1" applyFont="1" applyFill="1" applyBorder="1" applyAlignment="1">
      <alignment horizontal="center" vertical="center" wrapText="1"/>
    </xf>
    <xf numFmtId="4" fontId="16" fillId="0" borderId="30" xfId="0" applyNumberFormat="1" applyFont="1" applyFill="1" applyBorder="1" applyAlignment="1">
      <alignment horizontal="center" vertical="center" wrapText="1"/>
    </xf>
    <xf numFmtId="206" fontId="15" fillId="0" borderId="26" xfId="0" applyNumberFormat="1" applyFont="1" applyFill="1" applyBorder="1" applyAlignment="1" applyProtection="1">
      <alignment horizontal="center" vertical="center"/>
      <protection/>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4" fontId="14" fillId="0" borderId="15" xfId="0" applyNumberFormat="1" applyFont="1" applyFill="1" applyBorder="1" applyAlignment="1" applyProtection="1">
      <alignment horizontal="center" vertical="center"/>
      <protection/>
    </xf>
    <xf numFmtId="4" fontId="16" fillId="0" borderId="30" xfId="0" applyNumberFormat="1" applyFont="1" applyFill="1" applyBorder="1" applyAlignment="1">
      <alignment horizontal="center" vertical="center"/>
    </xf>
    <xf numFmtId="0" fontId="0" fillId="0" borderId="28" xfId="0" applyBorder="1" applyAlignment="1">
      <alignment horizontal="center" vertical="center" wrapText="1"/>
    </xf>
    <xf numFmtId="4" fontId="0" fillId="0" borderId="30" xfId="0" applyNumberFormat="1" applyFill="1" applyBorder="1" applyAlignment="1">
      <alignment horizontal="center" vertical="center" wrapText="1"/>
    </xf>
    <xf numFmtId="1" fontId="59" fillId="0" borderId="18" xfId="54" applyNumberFormat="1" applyFont="1" applyBorder="1" applyAlignment="1" quotePrefix="1">
      <alignment horizontal="center" vertical="center" wrapText="1"/>
      <protection/>
    </xf>
    <xf numFmtId="1" fontId="0" fillId="0" borderId="27" xfId="0" applyNumberFormat="1" applyBorder="1" applyAlignment="1">
      <alignment horizontal="center" vertical="center" wrapText="1"/>
    </xf>
    <xf numFmtId="1" fontId="0" fillId="0" borderId="28" xfId="0" applyNumberFormat="1" applyBorder="1" applyAlignment="1">
      <alignment horizontal="center" vertical="center" wrapText="1"/>
    </xf>
    <xf numFmtId="4" fontId="5" fillId="0" borderId="18" xfId="0" applyNumberFormat="1" applyFont="1" applyFill="1" applyBorder="1" applyAlignment="1">
      <alignment horizontal="center" vertical="center" wrapText="1"/>
    </xf>
    <xf numFmtId="206" fontId="10" fillId="0" borderId="11" xfId="0" applyNumberFormat="1" applyFont="1" applyFill="1" applyBorder="1" applyAlignment="1" applyProtection="1">
      <alignment horizontal="center" vertical="center"/>
      <protection/>
    </xf>
    <xf numFmtId="206" fontId="9" fillId="0" borderId="40" xfId="0" applyNumberFormat="1" applyFont="1" applyFill="1" applyBorder="1" applyAlignment="1" applyProtection="1">
      <alignment horizontal="center" vertical="center"/>
      <protection/>
    </xf>
    <xf numFmtId="4" fontId="7" fillId="0" borderId="23" xfId="0" applyNumberFormat="1" applyFont="1" applyFill="1" applyBorder="1" applyAlignment="1" applyProtection="1">
      <alignment horizontal="center" vertical="center"/>
      <protection/>
    </xf>
    <xf numFmtId="197" fontId="7" fillId="0" borderId="14" xfId="0" applyNumberFormat="1" applyFont="1" applyFill="1" applyBorder="1" applyAlignment="1" applyProtection="1">
      <alignment horizontal="center" vertical="center"/>
      <protection/>
    </xf>
    <xf numFmtId="4" fontId="5" fillId="0" borderId="11" xfId="0" applyNumberFormat="1" applyFont="1" applyFill="1" applyBorder="1" applyAlignment="1" applyProtection="1">
      <alignment horizontal="center" vertical="center"/>
      <protection/>
    </xf>
    <xf numFmtId="4" fontId="59" fillId="0" borderId="41" xfId="54" applyNumberFormat="1" applyFont="1" applyFill="1" applyBorder="1" applyAlignment="1">
      <alignment horizontal="center" vertical="center" wrapText="1"/>
      <protection/>
    </xf>
    <xf numFmtId="4" fontId="5" fillId="0" borderId="26" xfId="0" applyNumberFormat="1" applyFont="1" applyFill="1" applyBorder="1" applyAlignment="1" applyProtection="1">
      <alignment horizontal="center" vertical="center"/>
      <protection/>
    </xf>
    <xf numFmtId="4" fontId="60" fillId="0" borderId="41" xfId="54" applyNumberFormat="1" applyFont="1" applyFill="1" applyBorder="1" applyAlignment="1">
      <alignment horizontal="center" vertical="center" wrapText="1"/>
      <protection/>
    </xf>
    <xf numFmtId="197" fontId="15" fillId="0" borderId="15" xfId="0" applyNumberFormat="1" applyFont="1" applyFill="1" applyBorder="1" applyAlignment="1" applyProtection="1">
      <alignment horizontal="center" vertical="center"/>
      <protection/>
    </xf>
    <xf numFmtId="4" fontId="14" fillId="0" borderId="26" xfId="0" applyNumberFormat="1" applyFont="1" applyFill="1" applyBorder="1" applyAlignment="1" applyProtection="1">
      <alignment horizontal="center" vertical="center"/>
      <protection/>
    </xf>
    <xf numFmtId="4" fontId="60" fillId="0" borderId="42" xfId="54" applyNumberFormat="1" applyFont="1" applyFill="1" applyBorder="1" applyAlignment="1">
      <alignment horizontal="center" vertical="center" wrapText="1"/>
      <protection/>
    </xf>
    <xf numFmtId="4" fontId="60" fillId="0" borderId="29" xfId="54" applyNumberFormat="1" applyFont="1" applyFill="1" applyBorder="1" applyAlignment="1">
      <alignment horizontal="center" vertical="center" wrapText="1"/>
      <protection/>
    </xf>
    <xf numFmtId="197" fontId="16" fillId="0" borderId="29" xfId="0" applyNumberFormat="1" applyFont="1" applyFill="1" applyBorder="1" applyAlignment="1">
      <alignment horizontal="center" vertical="center"/>
    </xf>
    <xf numFmtId="4" fontId="16" fillId="0" borderId="31" xfId="0" applyNumberFormat="1" applyFont="1" applyFill="1" applyBorder="1" applyAlignment="1">
      <alignment horizontal="center" vertical="center"/>
    </xf>
    <xf numFmtId="4" fontId="60" fillId="0" borderId="43" xfId="54" applyNumberFormat="1" applyFont="1" applyFill="1" applyBorder="1" applyAlignment="1">
      <alignment horizontal="center" vertical="center" wrapText="1"/>
      <protection/>
    </xf>
    <xf numFmtId="4" fontId="60" fillId="0" borderId="30" xfId="54" applyNumberFormat="1" applyFont="1" applyFill="1" applyBorder="1" applyAlignment="1">
      <alignment horizontal="center" vertical="center" wrapText="1"/>
      <protection/>
    </xf>
    <xf numFmtId="197" fontId="16" fillId="0" borderId="30" xfId="0" applyNumberFormat="1" applyFont="1" applyFill="1" applyBorder="1" applyAlignment="1">
      <alignment horizontal="center" vertical="center"/>
    </xf>
    <xf numFmtId="4" fontId="16" fillId="0" borderId="32" xfId="0" applyNumberFormat="1" applyFont="1" applyFill="1" applyBorder="1" applyAlignment="1">
      <alignment horizontal="center" vertical="center"/>
    </xf>
    <xf numFmtId="4" fontId="15" fillId="0" borderId="41" xfId="0" applyNumberFormat="1" applyFont="1" applyFill="1" applyBorder="1" applyAlignment="1" applyProtection="1">
      <alignment horizontal="center" vertical="center"/>
      <protection/>
    </xf>
    <xf numFmtId="4" fontId="15" fillId="0" borderId="15" xfId="0" applyNumberFormat="1" applyFont="1" applyFill="1" applyBorder="1" applyAlignment="1" applyProtection="1">
      <alignment horizontal="center" vertical="center"/>
      <protection/>
    </xf>
    <xf numFmtId="4" fontId="16" fillId="0" borderId="42" xfId="0" applyNumberFormat="1" applyFont="1" applyFill="1" applyBorder="1" applyAlignment="1">
      <alignment horizontal="center" vertical="center"/>
    </xf>
    <xf numFmtId="4" fontId="16" fillId="0" borderId="29" xfId="0" applyNumberFormat="1" applyFont="1" applyFill="1" applyBorder="1" applyAlignment="1">
      <alignment horizontal="center" vertical="center"/>
    </xf>
    <xf numFmtId="4" fontId="16" fillId="0" borderId="43" xfId="0" applyNumberFormat="1" applyFont="1" applyFill="1" applyBorder="1" applyAlignment="1">
      <alignment horizontal="center" vertical="center"/>
    </xf>
    <xf numFmtId="4" fontId="15" fillId="0" borderId="23" xfId="0" applyNumberFormat="1" applyFont="1" applyFill="1" applyBorder="1" applyAlignment="1" applyProtection="1">
      <alignment horizontal="center" vertical="center"/>
      <protection/>
    </xf>
    <xf numFmtId="197" fontId="15" fillId="0" borderId="14" xfId="0" applyNumberFormat="1" applyFont="1" applyFill="1" applyBorder="1" applyAlignment="1" applyProtection="1">
      <alignment horizontal="center" vertical="center"/>
      <protection/>
    </xf>
    <xf numFmtId="4" fontId="14" fillId="0" borderId="11" xfId="0" applyNumberFormat="1" applyFont="1" applyFill="1" applyBorder="1" applyAlignment="1" applyProtection="1">
      <alignment horizontal="center" vertical="center"/>
      <protection/>
    </xf>
    <xf numFmtId="197" fontId="14" fillId="0" borderId="15" xfId="0" applyNumberFormat="1" applyFont="1" applyFill="1" applyBorder="1" applyAlignment="1" applyProtection="1">
      <alignment horizontal="center" vertical="center"/>
      <protection/>
    </xf>
    <xf numFmtId="4" fontId="16" fillId="0" borderId="43" xfId="0" applyNumberFormat="1" applyFont="1" applyFill="1" applyBorder="1" applyAlignment="1">
      <alignment horizontal="center" vertical="center" wrapText="1"/>
    </xf>
    <xf numFmtId="197" fontId="60" fillId="0" borderId="15" xfId="54" applyNumberFormat="1" applyFont="1" applyFill="1" applyBorder="1" applyAlignment="1">
      <alignment horizontal="center" vertical="center" wrapText="1"/>
      <protection/>
    </xf>
    <xf numFmtId="4" fontId="0" fillId="0" borderId="43" xfId="0" applyNumberFormat="1" applyFill="1" applyBorder="1" applyAlignment="1">
      <alignment horizontal="center" vertical="center" wrapText="1"/>
    </xf>
    <xf numFmtId="197" fontId="0" fillId="0" borderId="30" xfId="0" applyNumberFormat="1" applyFill="1" applyBorder="1" applyAlignment="1">
      <alignment horizontal="center" vertical="center" wrapText="1"/>
    </xf>
    <xf numFmtId="4" fontId="0" fillId="0" borderId="32" xfId="0" applyNumberFormat="1" applyFill="1" applyBorder="1" applyAlignment="1">
      <alignment horizontal="center" vertical="center"/>
    </xf>
    <xf numFmtId="4" fontId="16" fillId="0" borderId="42" xfId="0" applyNumberFormat="1" applyFont="1" applyFill="1" applyBorder="1" applyAlignment="1">
      <alignment horizontal="center" vertical="center" wrapText="1"/>
    </xf>
    <xf numFmtId="197" fontId="16" fillId="0" borderId="29" xfId="0" applyNumberFormat="1" applyFont="1" applyFill="1" applyBorder="1" applyAlignment="1">
      <alignment horizontal="center" vertical="center" wrapText="1"/>
    </xf>
    <xf numFmtId="197" fontId="16" fillId="0" borderId="30" xfId="0" applyNumberFormat="1" applyFont="1" applyFill="1" applyBorder="1" applyAlignment="1">
      <alignment horizontal="center" vertical="center" wrapText="1"/>
    </xf>
    <xf numFmtId="4" fontId="59" fillId="0" borderId="23" xfId="54" applyNumberFormat="1" applyFont="1" applyFill="1" applyBorder="1" applyAlignment="1">
      <alignment horizontal="center" vertical="center" wrapText="1"/>
      <protection/>
    </xf>
    <xf numFmtId="4" fontId="7" fillId="0" borderId="18" xfId="0" applyNumberFormat="1" applyFont="1" applyFill="1" applyBorder="1" applyAlignment="1" applyProtection="1">
      <alignment horizontal="center" vertical="center"/>
      <protection/>
    </xf>
    <xf numFmtId="197" fontId="7" fillId="0" borderId="15" xfId="0" applyNumberFormat="1" applyFont="1" applyFill="1" applyBorder="1" applyAlignment="1" applyProtection="1">
      <alignment horizontal="center" vertical="center"/>
      <protection/>
    </xf>
    <xf numFmtId="4" fontId="5" fillId="0" borderId="26" xfId="0" applyNumberFormat="1" applyFont="1" applyFill="1" applyBorder="1" applyAlignment="1" applyProtection="1">
      <alignment horizontal="center" vertical="center"/>
      <protection/>
    </xf>
    <xf numFmtId="4" fontId="0" fillId="0" borderId="27" xfId="0" applyNumberFormat="1" applyFill="1" applyBorder="1" applyAlignment="1">
      <alignment horizontal="center" vertical="center"/>
    </xf>
    <xf numFmtId="197" fontId="0" fillId="0" borderId="29" xfId="0" applyNumberFormat="1" applyFill="1" applyBorder="1" applyAlignment="1">
      <alignment horizontal="center" vertical="center"/>
    </xf>
    <xf numFmtId="4" fontId="0" fillId="0" borderId="31" xfId="0" applyNumberFormat="1" applyFill="1" applyBorder="1" applyAlignment="1">
      <alignment horizontal="center" vertical="center"/>
    </xf>
    <xf numFmtId="4" fontId="0" fillId="0" borderId="28" xfId="0" applyNumberFormat="1" applyFill="1" applyBorder="1" applyAlignment="1">
      <alignment horizontal="center" vertical="center"/>
    </xf>
    <xf numFmtId="197" fontId="0" fillId="0" borderId="30" xfId="0" applyNumberFormat="1" applyFill="1" applyBorder="1" applyAlignment="1">
      <alignment horizontal="center" vertical="center"/>
    </xf>
    <xf numFmtId="49" fontId="14" fillId="0" borderId="10" xfId="0" applyNumberFormat="1" applyFont="1" applyFill="1" applyBorder="1" applyAlignment="1">
      <alignment horizontal="center" vertical="center" wrapText="1"/>
    </xf>
    <xf numFmtId="4" fontId="14" fillId="0" borderId="23" xfId="0" applyNumberFormat="1" applyFont="1" applyFill="1" applyBorder="1" applyAlignment="1">
      <alignment horizontal="center" vertical="center" wrapText="1"/>
    </xf>
    <xf numFmtId="4" fontId="7" fillId="0" borderId="41" xfId="0" applyNumberFormat="1" applyFont="1" applyFill="1" applyBorder="1" applyAlignment="1" applyProtection="1">
      <alignment horizontal="center" vertical="center"/>
      <protection/>
    </xf>
    <xf numFmtId="4" fontId="0" fillId="0" borderId="42" xfId="0" applyNumberFormat="1" applyFill="1" applyBorder="1" applyAlignment="1">
      <alignment horizontal="center" vertical="center"/>
    </xf>
    <xf numFmtId="4" fontId="0" fillId="0" borderId="43" xfId="0" applyNumberFormat="1" applyFill="1" applyBorder="1" applyAlignment="1">
      <alignment horizontal="center" vertical="center"/>
    </xf>
    <xf numFmtId="4" fontId="7" fillId="0" borderId="10" xfId="0" applyNumberFormat="1" applyFont="1" applyFill="1" applyBorder="1" applyAlignment="1" applyProtection="1">
      <alignment horizontal="center" vertical="center"/>
      <protection/>
    </xf>
    <xf numFmtId="4" fontId="10" fillId="0" borderId="23" xfId="0" applyNumberFormat="1" applyFont="1" applyFill="1" applyBorder="1" applyAlignment="1" applyProtection="1">
      <alignment horizontal="center" vertical="center"/>
      <protection/>
    </xf>
    <xf numFmtId="197" fontId="10" fillId="0" borderId="14" xfId="0" applyNumberFormat="1" applyFont="1" applyFill="1" applyBorder="1" applyAlignment="1" applyProtection="1">
      <alignment horizontal="center" vertical="center"/>
      <protection/>
    </xf>
    <xf numFmtId="4" fontId="4" fillId="0" borderId="0" xfId="0" applyNumberFormat="1" applyFont="1" applyAlignment="1">
      <alignment/>
    </xf>
    <xf numFmtId="4" fontId="10" fillId="0" borderId="11" xfId="0" applyNumberFormat="1" applyFont="1" applyFill="1" applyBorder="1" applyAlignment="1" applyProtection="1">
      <alignment horizontal="center" vertical="center"/>
      <protection/>
    </xf>
    <xf numFmtId="4" fontId="6" fillId="0" borderId="44" xfId="0" applyNumberFormat="1" applyFont="1" applyFill="1" applyBorder="1" applyAlignment="1">
      <alignment horizontal="center" vertical="center" wrapText="1"/>
    </xf>
    <xf numFmtId="197" fontId="10" fillId="0" borderId="22" xfId="0" applyNumberFormat="1" applyFont="1" applyFill="1" applyBorder="1" applyAlignment="1" applyProtection="1">
      <alignment horizontal="center" vertical="center"/>
      <protection/>
    </xf>
    <xf numFmtId="4" fontId="6" fillId="0" borderId="40" xfId="0" applyNumberFormat="1" applyFont="1" applyFill="1" applyBorder="1" applyAlignment="1" applyProtection="1">
      <alignment horizontal="center" vertical="center"/>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Обычный_Додаток 2 до бюджету 2000 року" xfId="56"/>
    <cellStyle name="Followed Hyperlink" xfId="57"/>
    <cellStyle name="Підсумок" xfId="58"/>
    <cellStyle name="Поганий" xfId="59"/>
    <cellStyle name="Примітка" xfId="60"/>
    <cellStyle name="Результат" xfId="61"/>
    <cellStyle name="Текст попередження" xfId="62"/>
    <cellStyle name="Текст пояснення"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3524250</xdr:colOff>
      <xdr:row>171</xdr:row>
      <xdr:rowOff>0</xdr:rowOff>
    </xdr:from>
    <xdr:ext cx="447675" cy="28575"/>
    <xdr:sp fLocksText="0">
      <xdr:nvSpPr>
        <xdr:cNvPr id="1" name="Text Box 1"/>
        <xdr:cNvSpPr txBox="1">
          <a:spLocks noChangeArrowheads="1"/>
        </xdr:cNvSpPr>
      </xdr:nvSpPr>
      <xdr:spPr>
        <a:xfrm>
          <a:off x="5076825" y="14163675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3524250</xdr:colOff>
      <xdr:row>171</xdr:row>
      <xdr:rowOff>0</xdr:rowOff>
    </xdr:from>
    <xdr:ext cx="447675" cy="28575"/>
    <xdr:sp fLocksText="0">
      <xdr:nvSpPr>
        <xdr:cNvPr id="2" name="Text Box 2"/>
        <xdr:cNvSpPr txBox="1">
          <a:spLocks noChangeArrowheads="1"/>
        </xdr:cNvSpPr>
      </xdr:nvSpPr>
      <xdr:spPr>
        <a:xfrm>
          <a:off x="5076825" y="14163675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3524250</xdr:colOff>
      <xdr:row>171</xdr:row>
      <xdr:rowOff>0</xdr:rowOff>
    </xdr:from>
    <xdr:ext cx="447675" cy="28575"/>
    <xdr:sp fLocksText="0">
      <xdr:nvSpPr>
        <xdr:cNvPr id="3" name="Text Box 3"/>
        <xdr:cNvSpPr txBox="1">
          <a:spLocks noChangeArrowheads="1"/>
        </xdr:cNvSpPr>
      </xdr:nvSpPr>
      <xdr:spPr>
        <a:xfrm>
          <a:off x="5076825" y="14163675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3524250</xdr:colOff>
      <xdr:row>171</xdr:row>
      <xdr:rowOff>0</xdr:rowOff>
    </xdr:from>
    <xdr:ext cx="447675" cy="28575"/>
    <xdr:sp fLocksText="0">
      <xdr:nvSpPr>
        <xdr:cNvPr id="4" name="Text Box 4"/>
        <xdr:cNvSpPr txBox="1">
          <a:spLocks noChangeArrowheads="1"/>
        </xdr:cNvSpPr>
      </xdr:nvSpPr>
      <xdr:spPr>
        <a:xfrm>
          <a:off x="5076825" y="14163675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81"/>
  <sheetViews>
    <sheetView tabSelected="1" view="pageBreakPreview" zoomScale="70" zoomScaleNormal="70" zoomScaleSheetLayoutView="70" zoomScalePageLayoutView="0" workbookViewId="0" topLeftCell="A1">
      <pane xSplit="2" ySplit="12" topLeftCell="C163" activePane="bottomRight" state="frozen"/>
      <selection pane="topLeft" activeCell="A1" sqref="A1"/>
      <selection pane="topRight" activeCell="D1" sqref="D1"/>
      <selection pane="bottomLeft" activeCell="A13" sqref="A13"/>
      <selection pane="bottomRight" activeCell="G181" sqref="G181"/>
    </sheetView>
  </sheetViews>
  <sheetFormatPr defaultColWidth="9.00390625" defaultRowHeight="12.75"/>
  <cols>
    <col min="1" max="1" width="20.375" style="0" customWidth="1"/>
    <col min="2" max="2" width="65.625" style="24" customWidth="1"/>
    <col min="3" max="3" width="28.375" style="0" customWidth="1"/>
    <col min="4" max="4" width="33.375" style="0" customWidth="1"/>
    <col min="5" max="5" width="37.125" style="0" customWidth="1"/>
    <col min="6" max="7" width="24.625" style="0" customWidth="1"/>
    <col min="8" max="8" width="24.375" style="0" customWidth="1"/>
    <col min="9" max="9" width="22.125" style="0" customWidth="1"/>
    <col min="10" max="10" width="33.00390625" style="0" customWidth="1"/>
    <col min="11" max="11" width="20.125" style="0" bestFit="1" customWidth="1"/>
  </cols>
  <sheetData>
    <row r="2" spans="9:10" ht="35.25" customHeight="1">
      <c r="I2" s="108" t="s">
        <v>46</v>
      </c>
      <c r="J2" s="107"/>
    </row>
    <row r="3" spans="9:10" ht="36.75" customHeight="1">
      <c r="I3" s="108" t="s">
        <v>47</v>
      </c>
      <c r="J3" s="107"/>
    </row>
    <row r="4" ht="52.5" customHeight="1"/>
    <row r="5" spans="1:9" ht="31.5" customHeight="1">
      <c r="A5" s="1"/>
      <c r="B5" s="25"/>
      <c r="C5" s="2"/>
      <c r="D5" s="5" t="s">
        <v>11</v>
      </c>
      <c r="E5" s="5"/>
      <c r="F5" s="5"/>
      <c r="G5" s="5"/>
      <c r="H5" s="3"/>
      <c r="I5" s="3"/>
    </row>
    <row r="6" spans="1:10" ht="20.25">
      <c r="A6" s="1"/>
      <c r="B6" s="25"/>
      <c r="C6" s="2"/>
      <c r="D6" s="17" t="s">
        <v>274</v>
      </c>
      <c r="E6" s="17"/>
      <c r="F6" s="17"/>
      <c r="G6" s="17"/>
      <c r="H6" s="28"/>
      <c r="I6" s="28"/>
      <c r="J6" s="29"/>
    </row>
    <row r="7" spans="1:10" ht="21" thickBot="1">
      <c r="A7" s="1"/>
      <c r="B7" s="26" t="s">
        <v>44</v>
      </c>
      <c r="C7" s="8"/>
      <c r="D7" s="5"/>
      <c r="E7" s="5"/>
      <c r="F7" s="5"/>
      <c r="G7" s="5"/>
      <c r="H7" s="5"/>
      <c r="I7" s="5"/>
      <c r="J7" s="30" t="s">
        <v>45</v>
      </c>
    </row>
    <row r="8" spans="1:10" ht="24" customHeight="1">
      <c r="A8" s="125" t="s">
        <v>49</v>
      </c>
      <c r="B8" s="123" t="s">
        <v>0</v>
      </c>
      <c r="C8" s="132" t="s">
        <v>1</v>
      </c>
      <c r="D8" s="133"/>
      <c r="E8" s="133"/>
      <c r="F8" s="134"/>
      <c r="G8" s="129" t="s">
        <v>2</v>
      </c>
      <c r="H8" s="130"/>
      <c r="I8" s="131"/>
      <c r="J8" s="137" t="s">
        <v>277</v>
      </c>
    </row>
    <row r="9" spans="1:10" ht="12.75" customHeight="1">
      <c r="A9" s="126"/>
      <c r="B9" s="124"/>
      <c r="C9" s="135" t="s">
        <v>118</v>
      </c>
      <c r="D9" s="109" t="s">
        <v>275</v>
      </c>
      <c r="E9" s="109" t="s">
        <v>276</v>
      </c>
      <c r="F9" s="127" t="s">
        <v>48</v>
      </c>
      <c r="G9" s="136" t="s">
        <v>273</v>
      </c>
      <c r="H9" s="109" t="s">
        <v>276</v>
      </c>
      <c r="I9" s="109" t="s">
        <v>48</v>
      </c>
      <c r="J9" s="138"/>
    </row>
    <row r="10" spans="1:10" ht="18.75" customHeight="1">
      <c r="A10" s="126"/>
      <c r="B10" s="124"/>
      <c r="C10" s="135"/>
      <c r="D10" s="109"/>
      <c r="E10" s="110"/>
      <c r="F10" s="128"/>
      <c r="G10" s="136"/>
      <c r="H10" s="110"/>
      <c r="I10" s="110"/>
      <c r="J10" s="138"/>
    </row>
    <row r="11" spans="1:10" ht="112.5" customHeight="1">
      <c r="A11" s="126"/>
      <c r="B11" s="124"/>
      <c r="C11" s="135"/>
      <c r="D11" s="109"/>
      <c r="E11" s="110"/>
      <c r="F11" s="128"/>
      <c r="G11" s="136"/>
      <c r="H11" s="110"/>
      <c r="I11" s="110"/>
      <c r="J11" s="138"/>
    </row>
    <row r="12" spans="1:10" ht="20.25">
      <c r="A12" s="12">
        <v>1</v>
      </c>
      <c r="B12" s="48">
        <v>2</v>
      </c>
      <c r="C12" s="12">
        <v>3</v>
      </c>
      <c r="D12" s="9">
        <v>4</v>
      </c>
      <c r="E12" s="9">
        <v>5</v>
      </c>
      <c r="F12" s="10">
        <v>6</v>
      </c>
      <c r="G12" s="72">
        <v>7</v>
      </c>
      <c r="H12" s="9">
        <v>9</v>
      </c>
      <c r="I12" s="16">
        <v>10</v>
      </c>
      <c r="J12" s="10">
        <v>11</v>
      </c>
    </row>
    <row r="13" spans="1:10" ht="20.25">
      <c r="A13" s="42" t="s">
        <v>50</v>
      </c>
      <c r="B13" s="49" t="s">
        <v>33</v>
      </c>
      <c r="C13" s="77">
        <f>C14+C15</f>
        <v>95746700.22</v>
      </c>
      <c r="D13" s="19">
        <f>D14+D15</f>
        <v>68415218.22</v>
      </c>
      <c r="E13" s="19">
        <f>E14+E15</f>
        <v>64796119.769999996</v>
      </c>
      <c r="F13" s="78">
        <f>E13/D13*100</f>
        <v>94.71009733775574</v>
      </c>
      <c r="G13" s="73">
        <f>G14+G15</f>
        <v>6923099.51</v>
      </c>
      <c r="H13" s="19">
        <f>H14+H15</f>
        <v>2567674.7199999997</v>
      </c>
      <c r="I13" s="86">
        <f aca="true" t="shared" si="0" ref="I13:I18">H13/G13*100</f>
        <v>37.08851384110756</v>
      </c>
      <c r="J13" s="22">
        <f>E13+H13</f>
        <v>67363794.49</v>
      </c>
    </row>
    <row r="14" spans="1:10" ht="118.5" customHeight="1">
      <c r="A14" s="43" t="s">
        <v>51</v>
      </c>
      <c r="B14" s="50" t="s">
        <v>52</v>
      </c>
      <c r="C14" s="79">
        <v>51882091</v>
      </c>
      <c r="D14" s="18">
        <v>37112025</v>
      </c>
      <c r="E14" s="18">
        <v>35145928.08</v>
      </c>
      <c r="F14" s="84">
        <f aca="true" t="shared" si="1" ref="F14:F102">E14/D14*100</f>
        <v>94.70226450860604</v>
      </c>
      <c r="G14" s="161">
        <v>3141719</v>
      </c>
      <c r="H14" s="11">
        <v>1185484.81</v>
      </c>
      <c r="I14" s="162">
        <f t="shared" si="0"/>
        <v>37.73363594898207</v>
      </c>
      <c r="J14" s="163">
        <f>E14+H14</f>
        <v>36331412.89</v>
      </c>
    </row>
    <row r="15" spans="1:10" ht="40.5">
      <c r="A15" s="43" t="s">
        <v>53</v>
      </c>
      <c r="B15" s="50" t="s">
        <v>54</v>
      </c>
      <c r="C15" s="79">
        <v>43864609.22</v>
      </c>
      <c r="D15" s="11">
        <v>31303193.22</v>
      </c>
      <c r="E15" s="11">
        <v>29650191.69</v>
      </c>
      <c r="F15" s="84">
        <f t="shared" si="1"/>
        <v>94.71938367954144</v>
      </c>
      <c r="G15" s="161">
        <v>3781380.51</v>
      </c>
      <c r="H15" s="11">
        <v>1382189.91</v>
      </c>
      <c r="I15" s="162">
        <f t="shared" si="0"/>
        <v>36.552521132024346</v>
      </c>
      <c r="J15" s="163">
        <f>SUM(J16:J27)</f>
        <v>1177847866.86</v>
      </c>
    </row>
    <row r="16" spans="1:10" ht="20.25">
      <c r="A16" s="42" t="s">
        <v>55</v>
      </c>
      <c r="B16" s="49" t="s">
        <v>34</v>
      </c>
      <c r="C16" s="80">
        <f>C17+C18+C19+C20+C21+C22+C23+C24+C25+C26+C27+C28</f>
        <v>735024307</v>
      </c>
      <c r="D16" s="21">
        <f>D17+D18+D19+D20+D21+D22+D23+D24+D25+D26+D27+D28</f>
        <v>539571113.6099999</v>
      </c>
      <c r="E16" s="21">
        <f>E17+E18+E19+E20+E21+E22+E23+E24+E25+E26+E27+E28</f>
        <v>524779788.3900001</v>
      </c>
      <c r="F16" s="81">
        <f t="shared" si="1"/>
        <v>97.25868845701571</v>
      </c>
      <c r="G16" s="74">
        <f>G17+G18+G21+G22+G23+G24+G27+G25</f>
        <v>104637523.97000001</v>
      </c>
      <c r="H16" s="74">
        <f>H17+H18+H21+H22+H23+H24+H27+H25</f>
        <v>64156815.04</v>
      </c>
      <c r="I16" s="86">
        <f t="shared" si="0"/>
        <v>61.313391798523455</v>
      </c>
      <c r="J16" s="22">
        <f aca="true" t="shared" si="2" ref="J16:J27">E16+H16</f>
        <v>588936603.4300001</v>
      </c>
    </row>
    <row r="17" spans="1:10" ht="20.25">
      <c r="A17" s="43" t="s">
        <v>56</v>
      </c>
      <c r="B17" s="50" t="s">
        <v>57</v>
      </c>
      <c r="C17" s="79">
        <v>209285641</v>
      </c>
      <c r="D17" s="11">
        <v>147956376</v>
      </c>
      <c r="E17" s="11">
        <v>147128606.75</v>
      </c>
      <c r="F17" s="84">
        <f t="shared" si="1"/>
        <v>99.44053154559558</v>
      </c>
      <c r="G17" s="161">
        <v>47204477.7</v>
      </c>
      <c r="H17" s="11">
        <v>26432935.96</v>
      </c>
      <c r="I17" s="162">
        <f t="shared" si="0"/>
        <v>55.996670756511726</v>
      </c>
      <c r="J17" s="163">
        <f t="shared" si="2"/>
        <v>173561542.71</v>
      </c>
    </row>
    <row r="18" spans="1:10" ht="101.25">
      <c r="A18" s="43" t="s">
        <v>58</v>
      </c>
      <c r="B18" s="50" t="s">
        <v>59</v>
      </c>
      <c r="C18" s="79">
        <v>390010137</v>
      </c>
      <c r="D18" s="11">
        <v>286317830.93</v>
      </c>
      <c r="E18" s="11">
        <v>283743234.32</v>
      </c>
      <c r="F18" s="84">
        <f t="shared" si="1"/>
        <v>99.10079068368276</v>
      </c>
      <c r="G18" s="161">
        <v>37064083.47</v>
      </c>
      <c r="H18" s="11">
        <v>25349948.21</v>
      </c>
      <c r="I18" s="162">
        <f t="shared" si="0"/>
        <v>68.39491452828848</v>
      </c>
      <c r="J18" s="163">
        <f t="shared" si="2"/>
        <v>309093182.53</v>
      </c>
    </row>
    <row r="19" spans="1:10" ht="40.5">
      <c r="A19" s="43" t="s">
        <v>119</v>
      </c>
      <c r="B19" s="50" t="s">
        <v>120</v>
      </c>
      <c r="C19" s="79">
        <v>2195120</v>
      </c>
      <c r="D19" s="11">
        <v>1633419.4</v>
      </c>
      <c r="E19" s="11">
        <v>1570324.25</v>
      </c>
      <c r="F19" s="84">
        <f t="shared" si="1"/>
        <v>96.13723517670968</v>
      </c>
      <c r="G19" s="161"/>
      <c r="H19" s="11"/>
      <c r="I19" s="162"/>
      <c r="J19" s="163">
        <f t="shared" si="2"/>
        <v>1570324.25</v>
      </c>
    </row>
    <row r="20" spans="1:10" ht="101.25">
      <c r="A20" s="43" t="s">
        <v>121</v>
      </c>
      <c r="B20" s="50" t="s">
        <v>122</v>
      </c>
      <c r="C20" s="79">
        <v>873280</v>
      </c>
      <c r="D20" s="11">
        <v>663460</v>
      </c>
      <c r="E20" s="11">
        <v>513519.17</v>
      </c>
      <c r="F20" s="84">
        <f t="shared" si="1"/>
        <v>77.40017031923551</v>
      </c>
      <c r="G20" s="161"/>
      <c r="H20" s="11"/>
      <c r="I20" s="162"/>
      <c r="J20" s="163">
        <f t="shared" si="2"/>
        <v>513519.17</v>
      </c>
    </row>
    <row r="21" spans="1:10" ht="101.25">
      <c r="A21" s="43" t="s">
        <v>60</v>
      </c>
      <c r="B21" s="50" t="s">
        <v>61</v>
      </c>
      <c r="C21" s="79">
        <v>12562298</v>
      </c>
      <c r="D21" s="11">
        <v>9752110.21</v>
      </c>
      <c r="E21" s="11">
        <v>8847946.6</v>
      </c>
      <c r="F21" s="84">
        <f t="shared" si="1"/>
        <v>90.72853371701179</v>
      </c>
      <c r="G21" s="161">
        <v>82450</v>
      </c>
      <c r="H21" s="11">
        <v>58893.14</v>
      </c>
      <c r="I21" s="162">
        <f aca="true" t="shared" si="3" ref="I21:I27">H21/G21*100</f>
        <v>71.4289144936325</v>
      </c>
      <c r="J21" s="163">
        <f t="shared" si="2"/>
        <v>8906839.74</v>
      </c>
    </row>
    <row r="22" spans="1:10" ht="60.75">
      <c r="A22" s="43" t="s">
        <v>62</v>
      </c>
      <c r="B22" s="50" t="s">
        <v>63</v>
      </c>
      <c r="C22" s="79">
        <v>22194392</v>
      </c>
      <c r="D22" s="11">
        <v>15649387.54</v>
      </c>
      <c r="E22" s="11">
        <v>15415121.97</v>
      </c>
      <c r="F22" s="84">
        <f t="shared" si="1"/>
        <v>98.50303681596986</v>
      </c>
      <c r="G22" s="161">
        <v>10965591.37</v>
      </c>
      <c r="H22" s="11">
        <v>7362320.28</v>
      </c>
      <c r="I22" s="162">
        <f t="shared" si="3"/>
        <v>67.14020276318212</v>
      </c>
      <c r="J22" s="163">
        <f t="shared" si="2"/>
        <v>22777442.25</v>
      </c>
    </row>
    <row r="23" spans="1:10" ht="60.75">
      <c r="A23" s="43" t="s">
        <v>64</v>
      </c>
      <c r="B23" s="50" t="s">
        <v>65</v>
      </c>
      <c r="C23" s="79">
        <v>82533757</v>
      </c>
      <c r="D23" s="11">
        <v>66003599</v>
      </c>
      <c r="E23" s="11">
        <v>56962909.64</v>
      </c>
      <c r="F23" s="84">
        <f t="shared" si="1"/>
        <v>86.3027327343165</v>
      </c>
      <c r="G23" s="161">
        <v>8525837.45</v>
      </c>
      <c r="H23" s="11">
        <v>4663680.46</v>
      </c>
      <c r="I23" s="162">
        <f t="shared" si="3"/>
        <v>54.7005556621303</v>
      </c>
      <c r="J23" s="163">
        <f t="shared" si="2"/>
        <v>61626590.1</v>
      </c>
    </row>
    <row r="24" spans="1:10" ht="40.5">
      <c r="A24" s="43" t="s">
        <v>66</v>
      </c>
      <c r="B24" s="50" t="s">
        <v>67</v>
      </c>
      <c r="C24" s="79">
        <v>3740978</v>
      </c>
      <c r="D24" s="11">
        <v>2849429.96</v>
      </c>
      <c r="E24" s="11">
        <v>2448663.16</v>
      </c>
      <c r="F24" s="84">
        <f t="shared" si="1"/>
        <v>85.93519385891486</v>
      </c>
      <c r="G24" s="161">
        <v>113125</v>
      </c>
      <c r="H24" s="11">
        <v>92403.12</v>
      </c>
      <c r="I24" s="162">
        <f t="shared" si="3"/>
        <v>81.68231602209944</v>
      </c>
      <c r="J24" s="163">
        <f t="shared" si="2"/>
        <v>2541066.2800000003</v>
      </c>
    </row>
    <row r="25" spans="1:10" ht="20.25">
      <c r="A25" s="43" t="s">
        <v>123</v>
      </c>
      <c r="B25" s="50" t="s">
        <v>124</v>
      </c>
      <c r="C25" s="79">
        <v>3830100</v>
      </c>
      <c r="D25" s="11">
        <v>2974532.57</v>
      </c>
      <c r="E25" s="11">
        <v>2689734.85</v>
      </c>
      <c r="F25" s="84">
        <f t="shared" si="1"/>
        <v>90.42546305014909</v>
      </c>
      <c r="G25" s="161">
        <v>99698.98</v>
      </c>
      <c r="H25" s="11">
        <v>99320.62</v>
      </c>
      <c r="I25" s="162">
        <f t="shared" si="3"/>
        <v>99.62049762194157</v>
      </c>
      <c r="J25" s="163">
        <f t="shared" si="2"/>
        <v>2789055.47</v>
      </c>
    </row>
    <row r="26" spans="1:10" ht="40.5">
      <c r="A26" s="43" t="s">
        <v>125</v>
      </c>
      <c r="B26" s="50" t="s">
        <v>126</v>
      </c>
      <c r="C26" s="79">
        <v>1806400</v>
      </c>
      <c r="D26" s="11">
        <v>1387992</v>
      </c>
      <c r="E26" s="11">
        <v>1268901.79</v>
      </c>
      <c r="F26" s="84">
        <f t="shared" si="1"/>
        <v>91.41996423610512</v>
      </c>
      <c r="G26" s="161"/>
      <c r="H26" s="11"/>
      <c r="I26" s="162"/>
      <c r="J26" s="163">
        <f t="shared" si="2"/>
        <v>1268901.79</v>
      </c>
    </row>
    <row r="27" spans="1:10" ht="20.25">
      <c r="A27" s="43" t="s">
        <v>68</v>
      </c>
      <c r="B27" s="50" t="s">
        <v>69</v>
      </c>
      <c r="C27" s="79">
        <v>5957804</v>
      </c>
      <c r="D27" s="11">
        <v>4352206</v>
      </c>
      <c r="E27" s="11">
        <v>4165485.89</v>
      </c>
      <c r="F27" s="84">
        <f t="shared" si="1"/>
        <v>95.70975937260323</v>
      </c>
      <c r="G27" s="161">
        <v>582260</v>
      </c>
      <c r="H27" s="11">
        <v>97313.25</v>
      </c>
      <c r="I27" s="162">
        <f t="shared" si="3"/>
        <v>16.713023391611994</v>
      </c>
      <c r="J27" s="163">
        <f t="shared" si="2"/>
        <v>4262799.140000001</v>
      </c>
    </row>
    <row r="28" spans="1:10" ht="60.75">
      <c r="A28" s="43" t="s">
        <v>127</v>
      </c>
      <c r="B28" s="50" t="s">
        <v>128</v>
      </c>
      <c r="C28" s="79">
        <v>34400</v>
      </c>
      <c r="D28" s="11">
        <v>30770</v>
      </c>
      <c r="E28" s="11">
        <v>25340</v>
      </c>
      <c r="F28" s="84">
        <f t="shared" si="1"/>
        <v>82.35294117647058</v>
      </c>
      <c r="G28" s="161"/>
      <c r="H28" s="11"/>
      <c r="I28" s="162"/>
      <c r="J28" s="163">
        <f>SUM(J29:J34)</f>
        <v>491144062.40000004</v>
      </c>
    </row>
    <row r="29" spans="1:10" ht="20.25">
      <c r="A29" s="42" t="s">
        <v>70</v>
      </c>
      <c r="B29" s="49" t="s">
        <v>35</v>
      </c>
      <c r="C29" s="77">
        <f>C30+C31+C32+C33+C34+C35</f>
        <v>301168360</v>
      </c>
      <c r="D29" s="19">
        <f>D30+D31+D32+D33+D34+D35</f>
        <v>227547382</v>
      </c>
      <c r="E29" s="19">
        <f>E30+E31+E32+E33+E34+E35</f>
        <v>221092003.54000002</v>
      </c>
      <c r="F29" s="81">
        <f t="shared" si="1"/>
        <v>97.16306186286951</v>
      </c>
      <c r="G29" s="73">
        <f>G30+G31+G32+G33+G34+G35</f>
        <v>43774398.16</v>
      </c>
      <c r="H29" s="19">
        <f>H30+H31+H32+H33+H34+H35</f>
        <v>25130973.21</v>
      </c>
      <c r="I29" s="86">
        <f aca="true" t="shared" si="4" ref="I29:I36">H29/G29*100</f>
        <v>57.4102084011382</v>
      </c>
      <c r="J29" s="22">
        <f aca="true" t="shared" si="5" ref="J29:J34">E29+H29</f>
        <v>246222976.75000003</v>
      </c>
    </row>
    <row r="30" spans="1:10" ht="40.5">
      <c r="A30" s="43" t="s">
        <v>71</v>
      </c>
      <c r="B30" s="50" t="s">
        <v>72</v>
      </c>
      <c r="C30" s="79">
        <v>147546310</v>
      </c>
      <c r="D30" s="11">
        <v>111235790</v>
      </c>
      <c r="E30" s="11">
        <v>109348447.98</v>
      </c>
      <c r="F30" s="84">
        <f t="shared" si="1"/>
        <v>98.3032960704464</v>
      </c>
      <c r="G30" s="161">
        <v>23113996.77</v>
      </c>
      <c r="H30" s="11">
        <v>13141553.72</v>
      </c>
      <c r="I30" s="162">
        <f t="shared" si="4"/>
        <v>56.855393079645225</v>
      </c>
      <c r="J30" s="163">
        <f t="shared" si="5"/>
        <v>122490001.7</v>
      </c>
    </row>
    <row r="31" spans="1:10" ht="40.5">
      <c r="A31" s="43" t="s">
        <v>73</v>
      </c>
      <c r="B31" s="50" t="s">
        <v>74</v>
      </c>
      <c r="C31" s="79">
        <v>42835400</v>
      </c>
      <c r="D31" s="11">
        <v>33231892</v>
      </c>
      <c r="E31" s="11">
        <v>33154154</v>
      </c>
      <c r="F31" s="84">
        <f t="shared" si="1"/>
        <v>99.76607410736649</v>
      </c>
      <c r="G31" s="161">
        <v>4974567.88</v>
      </c>
      <c r="H31" s="11">
        <v>4290123.57</v>
      </c>
      <c r="I31" s="162">
        <f t="shared" si="4"/>
        <v>86.24113035522596</v>
      </c>
      <c r="J31" s="163">
        <f t="shared" si="5"/>
        <v>37444277.57</v>
      </c>
    </row>
    <row r="32" spans="1:10" ht="20.25">
      <c r="A32" s="43" t="s">
        <v>75</v>
      </c>
      <c r="B32" s="50" t="s">
        <v>76</v>
      </c>
      <c r="C32" s="79">
        <v>50187300</v>
      </c>
      <c r="D32" s="11">
        <v>37917510</v>
      </c>
      <c r="E32" s="11">
        <v>35022037.94</v>
      </c>
      <c r="F32" s="84">
        <f t="shared" si="1"/>
        <v>92.36376001483218</v>
      </c>
      <c r="G32" s="161">
        <v>7580233.51</v>
      </c>
      <c r="H32" s="11">
        <v>3986943.79</v>
      </c>
      <c r="I32" s="162">
        <f t="shared" si="4"/>
        <v>52.59658274036468</v>
      </c>
      <c r="J32" s="163">
        <f t="shared" si="5"/>
        <v>39008981.73</v>
      </c>
    </row>
    <row r="33" spans="1:10" ht="20.25">
      <c r="A33" s="43" t="s">
        <v>77</v>
      </c>
      <c r="B33" s="50" t="s">
        <v>78</v>
      </c>
      <c r="C33" s="79">
        <v>9227500</v>
      </c>
      <c r="D33" s="11">
        <v>6867100</v>
      </c>
      <c r="E33" s="11">
        <v>6770183.33</v>
      </c>
      <c r="F33" s="84">
        <f t="shared" si="1"/>
        <v>98.58868124827073</v>
      </c>
      <c r="G33" s="161">
        <v>3805900</v>
      </c>
      <c r="H33" s="11">
        <v>2577413.42</v>
      </c>
      <c r="I33" s="162">
        <f t="shared" si="4"/>
        <v>67.72152237315746</v>
      </c>
      <c r="J33" s="163">
        <f t="shared" si="5"/>
        <v>9347596.75</v>
      </c>
    </row>
    <row r="34" spans="1:10" ht="20.25">
      <c r="A34" s="43" t="s">
        <v>79</v>
      </c>
      <c r="B34" s="50" t="s">
        <v>80</v>
      </c>
      <c r="C34" s="79">
        <v>49680950</v>
      </c>
      <c r="D34" s="11">
        <v>36991990</v>
      </c>
      <c r="E34" s="11">
        <v>35645754.86</v>
      </c>
      <c r="F34" s="84">
        <f t="shared" si="1"/>
        <v>96.36073879777757</v>
      </c>
      <c r="G34" s="161">
        <v>4095700</v>
      </c>
      <c r="H34" s="11">
        <v>984473.04</v>
      </c>
      <c r="I34" s="162">
        <f t="shared" si="4"/>
        <v>24.036746832043363</v>
      </c>
      <c r="J34" s="163">
        <f t="shared" si="5"/>
        <v>36630227.9</v>
      </c>
    </row>
    <row r="35" spans="1:10" ht="81">
      <c r="A35" s="43" t="s">
        <v>81</v>
      </c>
      <c r="B35" s="50" t="s">
        <v>12</v>
      </c>
      <c r="C35" s="79">
        <v>1690900</v>
      </c>
      <c r="D35" s="11">
        <v>1303100</v>
      </c>
      <c r="E35" s="11">
        <v>1151425.43</v>
      </c>
      <c r="F35" s="84">
        <f t="shared" si="1"/>
        <v>88.36048116031002</v>
      </c>
      <c r="G35" s="161">
        <v>204000</v>
      </c>
      <c r="H35" s="11">
        <v>150465.67</v>
      </c>
      <c r="I35" s="162">
        <f t="shared" si="4"/>
        <v>73.75768137254902</v>
      </c>
      <c r="J35" s="163">
        <f>SUM(J36:J91)</f>
        <v>1964256991.1899996</v>
      </c>
    </row>
    <row r="36" spans="1:10" ht="20.25">
      <c r="A36" s="42" t="s">
        <v>82</v>
      </c>
      <c r="B36" s="49" t="s">
        <v>36</v>
      </c>
      <c r="C36" s="77">
        <f>C37+C51+C55+C65+C75+C76+C77+C78+C81+C83+C86+C90+C95+C96+C97</f>
        <v>810472869.43</v>
      </c>
      <c r="D36" s="19">
        <f>D37+D51+D55+D65+D75+D76+D77+D78+D81+D83+D86+D90+D95+D96+D97</f>
        <v>673036225.35</v>
      </c>
      <c r="E36" s="19">
        <f>E37+E51+E55+E65+E75+E76+E77+E78+E81+E83+E86+E90+E95+E96+E97</f>
        <v>659513570.42</v>
      </c>
      <c r="F36" s="81">
        <f t="shared" si="1"/>
        <v>97.99079835220343</v>
      </c>
      <c r="G36" s="19">
        <f>G37+G51+G55+G65+G75+G76+G77+G78+G81+G83+G86+G90+G95+G96+G97+G92</f>
        <v>33668068.44</v>
      </c>
      <c r="H36" s="19">
        <f>H37+H51+H55+H65+H75+H76+H77+H78+H81+H83+H86+H90+H95+H96+H97+H92</f>
        <v>32693090.330000002</v>
      </c>
      <c r="I36" s="86">
        <f t="shared" si="4"/>
        <v>97.10414599002759</v>
      </c>
      <c r="J36" s="22">
        <f>E36+H36</f>
        <v>692206660.75</v>
      </c>
    </row>
    <row r="37" spans="1:10" s="34" customFormat="1" ht="135" customHeight="1">
      <c r="A37" s="44">
        <v>3010</v>
      </c>
      <c r="B37" s="51" t="s">
        <v>228</v>
      </c>
      <c r="C37" s="91">
        <f>C38+C41+C48+C49+C50</f>
        <v>405946266.62</v>
      </c>
      <c r="D37" s="33">
        <f>D38+D41+D48+D49+D50</f>
        <v>374864087.65</v>
      </c>
      <c r="E37" s="33">
        <f>E38+E41+E48+E49+E50</f>
        <v>373989012.59999996</v>
      </c>
      <c r="F37" s="105">
        <f>E37/D37*100</f>
        <v>99.76656204773153</v>
      </c>
      <c r="G37" s="164"/>
      <c r="H37" s="33"/>
      <c r="I37" s="162"/>
      <c r="J37" s="165">
        <f>E37+H37</f>
        <v>373989012.59999996</v>
      </c>
    </row>
    <row r="38" spans="1:10" ht="156.75" customHeight="1">
      <c r="A38" s="139" t="s">
        <v>129</v>
      </c>
      <c r="B38" s="52" t="s">
        <v>212</v>
      </c>
      <c r="C38" s="142">
        <v>37915860.69</v>
      </c>
      <c r="D38" s="145">
        <v>31567331.29</v>
      </c>
      <c r="E38" s="145">
        <v>31442988.79</v>
      </c>
      <c r="F38" s="148">
        <f t="shared" si="1"/>
        <v>99.60610385826504</v>
      </c>
      <c r="G38" s="166"/>
      <c r="H38" s="145"/>
      <c r="I38" s="167"/>
      <c r="J38" s="168">
        <f>E38+H38</f>
        <v>31442988.79</v>
      </c>
    </row>
    <row r="39" spans="1:10" ht="149.25" customHeight="1">
      <c r="A39" s="140"/>
      <c r="B39" s="53" t="s">
        <v>213</v>
      </c>
      <c r="C39" s="143"/>
      <c r="D39" s="146"/>
      <c r="E39" s="146"/>
      <c r="F39" s="149"/>
      <c r="G39" s="169"/>
      <c r="H39" s="170"/>
      <c r="I39" s="171"/>
      <c r="J39" s="172"/>
    </row>
    <row r="40" spans="1:10" ht="111" customHeight="1">
      <c r="A40" s="141"/>
      <c r="B40" s="54" t="s">
        <v>214</v>
      </c>
      <c r="C40" s="144"/>
      <c r="D40" s="147"/>
      <c r="E40" s="147"/>
      <c r="F40" s="150"/>
      <c r="G40" s="173"/>
      <c r="H40" s="174"/>
      <c r="I40" s="175"/>
      <c r="J40" s="176"/>
    </row>
    <row r="41" spans="1:10" ht="121.5">
      <c r="A41" s="139" t="s">
        <v>130</v>
      </c>
      <c r="B41" s="55" t="s">
        <v>215</v>
      </c>
      <c r="C41" s="142">
        <v>11286371.8</v>
      </c>
      <c r="D41" s="145">
        <v>9401959.63</v>
      </c>
      <c r="E41" s="145">
        <v>9004453.99</v>
      </c>
      <c r="F41" s="148">
        <f>E41/D41*100</f>
        <v>95.77209799187362</v>
      </c>
      <c r="G41" s="177"/>
      <c r="H41" s="178"/>
      <c r="I41" s="167"/>
      <c r="J41" s="168">
        <f>E41+H41</f>
        <v>9004453.99</v>
      </c>
    </row>
    <row r="42" spans="1:10" ht="151.5" customHeight="1">
      <c r="A42" s="140"/>
      <c r="B42" s="56" t="s">
        <v>216</v>
      </c>
      <c r="C42" s="143"/>
      <c r="D42" s="146"/>
      <c r="E42" s="146"/>
      <c r="F42" s="149"/>
      <c r="G42" s="179"/>
      <c r="H42" s="180"/>
      <c r="I42" s="171"/>
      <c r="J42" s="172"/>
    </row>
    <row r="43" spans="1:10" ht="121.5">
      <c r="A43" s="140"/>
      <c r="B43" s="56" t="s">
        <v>217</v>
      </c>
      <c r="C43" s="143"/>
      <c r="D43" s="146"/>
      <c r="E43" s="146"/>
      <c r="F43" s="149"/>
      <c r="G43" s="179"/>
      <c r="H43" s="180"/>
      <c r="I43" s="171"/>
      <c r="J43" s="172"/>
    </row>
    <row r="44" spans="1:10" ht="153" customHeight="1">
      <c r="A44" s="140"/>
      <c r="B44" s="56" t="s">
        <v>218</v>
      </c>
      <c r="C44" s="143"/>
      <c r="D44" s="146"/>
      <c r="E44" s="146"/>
      <c r="F44" s="149"/>
      <c r="G44" s="179"/>
      <c r="H44" s="180"/>
      <c r="I44" s="171"/>
      <c r="J44" s="172"/>
    </row>
    <row r="45" spans="1:10" ht="132.75" customHeight="1">
      <c r="A45" s="140"/>
      <c r="B45" s="56" t="s">
        <v>219</v>
      </c>
      <c r="C45" s="143"/>
      <c r="D45" s="146"/>
      <c r="E45" s="146"/>
      <c r="F45" s="149"/>
      <c r="G45" s="179"/>
      <c r="H45" s="180"/>
      <c r="I45" s="171"/>
      <c r="J45" s="172"/>
    </row>
    <row r="46" spans="1:10" ht="146.25" customHeight="1">
      <c r="A46" s="140"/>
      <c r="B46" s="56" t="s">
        <v>220</v>
      </c>
      <c r="C46" s="143"/>
      <c r="D46" s="146"/>
      <c r="E46" s="146"/>
      <c r="F46" s="149"/>
      <c r="G46" s="179"/>
      <c r="H46" s="180"/>
      <c r="I46" s="171"/>
      <c r="J46" s="172"/>
    </row>
    <row r="47" spans="1:10" ht="159" customHeight="1">
      <c r="A47" s="141"/>
      <c r="B47" s="57" t="s">
        <v>221</v>
      </c>
      <c r="C47" s="144"/>
      <c r="D47" s="147"/>
      <c r="E47" s="147"/>
      <c r="F47" s="150"/>
      <c r="G47" s="181"/>
      <c r="H47" s="152"/>
      <c r="I47" s="175"/>
      <c r="J47" s="176"/>
    </row>
    <row r="48" spans="1:10" ht="153.75" customHeight="1">
      <c r="A48" s="45" t="s">
        <v>131</v>
      </c>
      <c r="B48" s="58" t="s">
        <v>132</v>
      </c>
      <c r="C48" s="82">
        <v>2403834.41</v>
      </c>
      <c r="D48" s="32">
        <v>2029191.82</v>
      </c>
      <c r="E48" s="32">
        <v>1946693.03</v>
      </c>
      <c r="F48" s="99">
        <f t="shared" si="1"/>
        <v>95.93440160822253</v>
      </c>
      <c r="G48" s="182"/>
      <c r="H48" s="32"/>
      <c r="I48" s="183"/>
      <c r="J48" s="184">
        <f>E48+H48</f>
        <v>1946693.03</v>
      </c>
    </row>
    <row r="49" spans="1:10" ht="69" customHeight="1">
      <c r="A49" s="45" t="s">
        <v>133</v>
      </c>
      <c r="B49" s="58" t="s">
        <v>134</v>
      </c>
      <c r="C49" s="82">
        <v>3564841.81</v>
      </c>
      <c r="D49" s="32">
        <v>2738374.89</v>
      </c>
      <c r="E49" s="32">
        <v>2467646.77</v>
      </c>
      <c r="F49" s="99">
        <f t="shared" si="1"/>
        <v>90.11354796639988</v>
      </c>
      <c r="G49" s="182"/>
      <c r="H49" s="32"/>
      <c r="I49" s="183"/>
      <c r="J49" s="184">
        <f>E49+H49</f>
        <v>2467646.77</v>
      </c>
    </row>
    <row r="50" spans="1:10" ht="81.75" customHeight="1">
      <c r="A50" s="45" t="s">
        <v>135</v>
      </c>
      <c r="B50" s="58" t="s">
        <v>136</v>
      </c>
      <c r="C50" s="82">
        <v>350775357.91</v>
      </c>
      <c r="D50" s="32">
        <v>329127230.02</v>
      </c>
      <c r="E50" s="32">
        <v>329127230.02</v>
      </c>
      <c r="F50" s="99">
        <f t="shared" si="1"/>
        <v>100</v>
      </c>
      <c r="G50" s="182"/>
      <c r="H50" s="32"/>
      <c r="I50" s="183"/>
      <c r="J50" s="184">
        <f>E50+H50</f>
        <v>329127230.02</v>
      </c>
    </row>
    <row r="51" spans="1:10" ht="81.75" customHeight="1">
      <c r="A51" s="46">
        <v>3020</v>
      </c>
      <c r="B51" s="59" t="s">
        <v>229</v>
      </c>
      <c r="C51" s="91">
        <f>C52+C54</f>
        <v>42284.810000000005</v>
      </c>
      <c r="D51" s="33">
        <f>D52+D54</f>
        <v>42284.810000000005</v>
      </c>
      <c r="E51" s="33">
        <f>E52+E54</f>
        <v>42284.810000000005</v>
      </c>
      <c r="F51" s="84">
        <f t="shared" si="1"/>
        <v>100</v>
      </c>
      <c r="G51" s="164"/>
      <c r="H51" s="33"/>
      <c r="I51" s="162"/>
      <c r="J51" s="163">
        <f>E51+H51</f>
        <v>42284.810000000005</v>
      </c>
    </row>
    <row r="52" spans="1:10" ht="162.75" customHeight="1">
      <c r="A52" s="139" t="s">
        <v>137</v>
      </c>
      <c r="B52" s="31" t="s">
        <v>222</v>
      </c>
      <c r="C52" s="142">
        <v>1783.65</v>
      </c>
      <c r="D52" s="151">
        <v>1783.65</v>
      </c>
      <c r="E52" s="151">
        <v>1783.65</v>
      </c>
      <c r="F52" s="148">
        <f>E52/D52*100</f>
        <v>100</v>
      </c>
      <c r="G52" s="166"/>
      <c r="H52" s="145"/>
      <c r="I52" s="185"/>
      <c r="J52" s="168">
        <f>E52+H52</f>
        <v>1783.65</v>
      </c>
    </row>
    <row r="53" spans="1:10" ht="176.25" customHeight="1">
      <c r="A53" s="141"/>
      <c r="B53" s="31" t="s">
        <v>223</v>
      </c>
      <c r="C53" s="144"/>
      <c r="D53" s="152"/>
      <c r="E53" s="152"/>
      <c r="F53" s="150"/>
      <c r="G53" s="186"/>
      <c r="H53" s="147"/>
      <c r="I53" s="175"/>
      <c r="J53" s="176"/>
    </row>
    <row r="54" spans="1:10" ht="100.5" customHeight="1">
      <c r="A54" s="45" t="s">
        <v>138</v>
      </c>
      <c r="B54" s="58" t="s">
        <v>139</v>
      </c>
      <c r="C54" s="82">
        <v>40501.16</v>
      </c>
      <c r="D54" s="32">
        <v>40501.16</v>
      </c>
      <c r="E54" s="32">
        <v>40501.16</v>
      </c>
      <c r="F54" s="99">
        <f t="shared" si="1"/>
        <v>100</v>
      </c>
      <c r="G54" s="182"/>
      <c r="H54" s="32"/>
      <c r="I54" s="183"/>
      <c r="J54" s="184">
        <f>E54+H54</f>
        <v>40501.16</v>
      </c>
    </row>
    <row r="55" spans="1:10" ht="179.25" customHeight="1">
      <c r="A55" s="111">
        <v>3030</v>
      </c>
      <c r="B55" s="35" t="s">
        <v>230</v>
      </c>
      <c r="C55" s="142">
        <f>C57+C60+C61+C62+C63+C64</f>
        <v>54025000</v>
      </c>
      <c r="D55" s="145">
        <f>D57+D60+D61+D62+D63+D64</f>
        <v>37148658</v>
      </c>
      <c r="E55" s="145">
        <f>E57+E60+E61+E62+E63+E64</f>
        <v>35325906.38</v>
      </c>
      <c r="F55" s="148">
        <f>E55/D55*100</f>
        <v>95.09335809654283</v>
      </c>
      <c r="G55" s="166">
        <f>G57+G60+G61+G62+G63+G64</f>
        <v>50000</v>
      </c>
      <c r="H55" s="145">
        <f>H57+H60+H61+H62+H63+H64</f>
        <v>0</v>
      </c>
      <c r="I55" s="187">
        <f>H55/G55*100</f>
        <v>0</v>
      </c>
      <c r="J55" s="168">
        <f>E55+H55</f>
        <v>35325906.38</v>
      </c>
    </row>
    <row r="56" spans="1:10" ht="172.5" customHeight="1">
      <c r="A56" s="153"/>
      <c r="B56" s="36" t="s">
        <v>231</v>
      </c>
      <c r="C56" s="116"/>
      <c r="D56" s="154"/>
      <c r="E56" s="154"/>
      <c r="F56" s="122"/>
      <c r="G56" s="188"/>
      <c r="H56" s="154"/>
      <c r="I56" s="189"/>
      <c r="J56" s="190"/>
    </row>
    <row r="57" spans="1:10" ht="161.25" customHeight="1">
      <c r="A57" s="139" t="s">
        <v>83</v>
      </c>
      <c r="B57" s="60" t="s">
        <v>224</v>
      </c>
      <c r="C57" s="142">
        <v>200000</v>
      </c>
      <c r="D57" s="145">
        <v>174950</v>
      </c>
      <c r="E57" s="145">
        <v>156545.71</v>
      </c>
      <c r="F57" s="148">
        <f t="shared" si="1"/>
        <v>89.48025721634752</v>
      </c>
      <c r="G57" s="166">
        <v>50000</v>
      </c>
      <c r="H57" s="145">
        <v>0</v>
      </c>
      <c r="I57" s="187">
        <f>H57/G57*100</f>
        <v>0</v>
      </c>
      <c r="J57" s="168">
        <f>E57+H57</f>
        <v>156545.71</v>
      </c>
    </row>
    <row r="58" spans="1:10" ht="165.75" customHeight="1">
      <c r="A58" s="140"/>
      <c r="B58" s="61" t="s">
        <v>225</v>
      </c>
      <c r="C58" s="143"/>
      <c r="D58" s="146"/>
      <c r="E58" s="146"/>
      <c r="F58" s="149"/>
      <c r="G58" s="191"/>
      <c r="H58" s="146"/>
      <c r="I58" s="192"/>
      <c r="J58" s="172"/>
    </row>
    <row r="59" spans="1:10" ht="93" customHeight="1">
      <c r="A59" s="141"/>
      <c r="B59" s="62" t="s">
        <v>226</v>
      </c>
      <c r="C59" s="144"/>
      <c r="D59" s="147"/>
      <c r="E59" s="147"/>
      <c r="F59" s="150"/>
      <c r="G59" s="186"/>
      <c r="H59" s="147"/>
      <c r="I59" s="193"/>
      <c r="J59" s="176"/>
    </row>
    <row r="60" spans="1:10" ht="141" customHeight="1">
      <c r="A60" s="45" t="s">
        <v>140</v>
      </c>
      <c r="B60" s="58" t="s">
        <v>141</v>
      </c>
      <c r="C60" s="82">
        <v>25000</v>
      </c>
      <c r="D60" s="32">
        <v>18720</v>
      </c>
      <c r="E60" s="32">
        <v>13087.11</v>
      </c>
      <c r="F60" s="99">
        <f t="shared" si="1"/>
        <v>69.90977564102565</v>
      </c>
      <c r="G60" s="182"/>
      <c r="H60" s="32"/>
      <c r="I60" s="183"/>
      <c r="J60" s="184">
        <f aca="true" t="shared" si="6" ref="J60:J91">E60+H60</f>
        <v>13087.11</v>
      </c>
    </row>
    <row r="61" spans="1:10" ht="48" customHeight="1">
      <c r="A61" s="45" t="s">
        <v>142</v>
      </c>
      <c r="B61" s="58" t="s">
        <v>143</v>
      </c>
      <c r="C61" s="82">
        <v>1900000</v>
      </c>
      <c r="D61" s="32">
        <v>1424997</v>
      </c>
      <c r="E61" s="32">
        <v>1205990.84</v>
      </c>
      <c r="F61" s="99">
        <f t="shared" si="1"/>
        <v>84.63111431111786</v>
      </c>
      <c r="G61" s="182"/>
      <c r="H61" s="32"/>
      <c r="I61" s="183"/>
      <c r="J61" s="184">
        <f t="shared" si="6"/>
        <v>1205990.84</v>
      </c>
    </row>
    <row r="62" spans="1:10" ht="90.75" customHeight="1">
      <c r="A62" s="45" t="s">
        <v>144</v>
      </c>
      <c r="B62" s="58" t="s">
        <v>15</v>
      </c>
      <c r="C62" s="82">
        <v>5000000</v>
      </c>
      <c r="D62" s="32">
        <v>3749994</v>
      </c>
      <c r="E62" s="32">
        <v>3333328</v>
      </c>
      <c r="F62" s="99">
        <f t="shared" si="1"/>
        <v>88.88888888888889</v>
      </c>
      <c r="G62" s="182"/>
      <c r="H62" s="32"/>
      <c r="I62" s="183"/>
      <c r="J62" s="184">
        <f t="shared" si="6"/>
        <v>3333328</v>
      </c>
    </row>
    <row r="63" spans="1:10" ht="78" customHeight="1">
      <c r="A63" s="45" t="s">
        <v>145</v>
      </c>
      <c r="B63" s="58" t="s">
        <v>24</v>
      </c>
      <c r="C63" s="82">
        <v>400000</v>
      </c>
      <c r="D63" s="32">
        <v>299997</v>
      </c>
      <c r="E63" s="32">
        <v>260327.22</v>
      </c>
      <c r="F63" s="99">
        <f t="shared" si="1"/>
        <v>86.77660776607766</v>
      </c>
      <c r="G63" s="182"/>
      <c r="H63" s="32"/>
      <c r="I63" s="183"/>
      <c r="J63" s="184">
        <f t="shared" si="6"/>
        <v>260327.22</v>
      </c>
    </row>
    <row r="64" spans="1:10" ht="78" customHeight="1">
      <c r="A64" s="45" t="s">
        <v>146</v>
      </c>
      <c r="B64" s="58" t="s">
        <v>16</v>
      </c>
      <c r="C64" s="82">
        <v>46500000</v>
      </c>
      <c r="D64" s="32">
        <v>31480000</v>
      </c>
      <c r="E64" s="32">
        <v>30356627.5</v>
      </c>
      <c r="F64" s="99">
        <f t="shared" si="1"/>
        <v>96.43147236340533</v>
      </c>
      <c r="G64" s="182"/>
      <c r="H64" s="32"/>
      <c r="I64" s="183"/>
      <c r="J64" s="184">
        <f t="shared" si="6"/>
        <v>30356627.5</v>
      </c>
    </row>
    <row r="65" spans="1:11" ht="104.25" customHeight="1">
      <c r="A65" s="43">
        <v>3040</v>
      </c>
      <c r="B65" s="59" t="s">
        <v>232</v>
      </c>
      <c r="C65" s="79">
        <f>C66+C67+C68+C69+C70+C71+C72+C73+C74</f>
        <v>294748067.12</v>
      </c>
      <c r="D65" s="23">
        <f>D66+D67+D68+D69+D70+D71+D72+D73+D74</f>
        <v>216885677.08999997</v>
      </c>
      <c r="E65" s="23">
        <f>E66+E67+E68+E69+E70+E71+E72+E73+E74</f>
        <v>208674726.4</v>
      </c>
      <c r="F65" s="84">
        <f>E65/D65*100</f>
        <v>96.21415724626542</v>
      </c>
      <c r="G65" s="194"/>
      <c r="H65" s="23"/>
      <c r="I65" s="162"/>
      <c r="J65" s="163">
        <f t="shared" si="6"/>
        <v>208674726.4</v>
      </c>
      <c r="K65" s="15"/>
    </row>
    <row r="66" spans="1:10" ht="55.5" customHeight="1">
      <c r="A66" s="45" t="s">
        <v>147</v>
      </c>
      <c r="B66" s="58" t="s">
        <v>148</v>
      </c>
      <c r="C66" s="82">
        <v>2713274.94</v>
      </c>
      <c r="D66" s="32">
        <v>1998980.94</v>
      </c>
      <c r="E66" s="32">
        <v>1791315.63</v>
      </c>
      <c r="F66" s="99">
        <f t="shared" si="1"/>
        <v>89.61144121764363</v>
      </c>
      <c r="G66" s="182"/>
      <c r="H66" s="32"/>
      <c r="I66" s="183"/>
      <c r="J66" s="184">
        <f t="shared" si="6"/>
        <v>1791315.63</v>
      </c>
    </row>
    <row r="67" spans="1:10" ht="50.25" customHeight="1">
      <c r="A67" s="45" t="s">
        <v>149</v>
      </c>
      <c r="B67" s="58" t="s">
        <v>150</v>
      </c>
      <c r="C67" s="82">
        <v>695184.44</v>
      </c>
      <c r="D67" s="32">
        <v>415062.41</v>
      </c>
      <c r="E67" s="32">
        <v>270584.18</v>
      </c>
      <c r="F67" s="99">
        <f t="shared" si="1"/>
        <v>65.19120341444555</v>
      </c>
      <c r="G67" s="182"/>
      <c r="H67" s="32"/>
      <c r="I67" s="183"/>
      <c r="J67" s="184">
        <f t="shared" si="6"/>
        <v>270584.18</v>
      </c>
    </row>
    <row r="68" spans="1:10" ht="48.75" customHeight="1">
      <c r="A68" s="45" t="s">
        <v>151</v>
      </c>
      <c r="B68" s="58" t="s">
        <v>152</v>
      </c>
      <c r="C68" s="82">
        <v>155538301.24</v>
      </c>
      <c r="D68" s="32">
        <v>115768858.24</v>
      </c>
      <c r="E68" s="32">
        <v>115245630.38</v>
      </c>
      <c r="F68" s="99">
        <f t="shared" si="1"/>
        <v>99.54804092572522</v>
      </c>
      <c r="G68" s="182"/>
      <c r="H68" s="32"/>
      <c r="I68" s="183"/>
      <c r="J68" s="184">
        <f t="shared" si="6"/>
        <v>115245630.38</v>
      </c>
    </row>
    <row r="69" spans="1:10" ht="57.75" customHeight="1">
      <c r="A69" s="45" t="s">
        <v>153</v>
      </c>
      <c r="B69" s="58" t="s">
        <v>154</v>
      </c>
      <c r="C69" s="82">
        <v>4389745.76</v>
      </c>
      <c r="D69" s="32">
        <v>3292611.76</v>
      </c>
      <c r="E69" s="32">
        <v>2950122.87</v>
      </c>
      <c r="F69" s="99">
        <f t="shared" si="1"/>
        <v>89.59826074362319</v>
      </c>
      <c r="G69" s="182"/>
      <c r="H69" s="32"/>
      <c r="I69" s="183"/>
      <c r="J69" s="184">
        <f t="shared" si="6"/>
        <v>2950122.87</v>
      </c>
    </row>
    <row r="70" spans="1:10" ht="53.25" customHeight="1">
      <c r="A70" s="45" t="s">
        <v>155</v>
      </c>
      <c r="B70" s="94" t="s">
        <v>156</v>
      </c>
      <c r="C70" s="82">
        <v>24756057.58</v>
      </c>
      <c r="D70" s="32">
        <v>18689298.58</v>
      </c>
      <c r="E70" s="32">
        <v>18296420.53</v>
      </c>
      <c r="F70" s="99">
        <f t="shared" si="1"/>
        <v>97.89784486390288</v>
      </c>
      <c r="G70" s="182"/>
      <c r="H70" s="32"/>
      <c r="I70" s="183"/>
      <c r="J70" s="184">
        <f t="shared" si="6"/>
        <v>18296420.53</v>
      </c>
    </row>
    <row r="71" spans="1:10" ht="50.25" customHeight="1">
      <c r="A71" s="45" t="s">
        <v>157</v>
      </c>
      <c r="B71" s="58" t="s">
        <v>158</v>
      </c>
      <c r="C71" s="82">
        <v>3273739.54</v>
      </c>
      <c r="D71" s="32">
        <v>2441248.54</v>
      </c>
      <c r="E71" s="32">
        <v>1952268.26</v>
      </c>
      <c r="F71" s="99">
        <f t="shared" si="1"/>
        <v>79.9700738377093</v>
      </c>
      <c r="G71" s="182"/>
      <c r="H71" s="32"/>
      <c r="I71" s="183"/>
      <c r="J71" s="184">
        <f t="shared" si="6"/>
        <v>1952268.26</v>
      </c>
    </row>
    <row r="72" spans="1:10" ht="46.5" customHeight="1">
      <c r="A72" s="45" t="s">
        <v>159</v>
      </c>
      <c r="B72" s="58" t="s">
        <v>160</v>
      </c>
      <c r="C72" s="82">
        <v>353176</v>
      </c>
      <c r="D72" s="32">
        <v>276920</v>
      </c>
      <c r="E72" s="32">
        <v>276920</v>
      </c>
      <c r="F72" s="99">
        <f t="shared" si="1"/>
        <v>100</v>
      </c>
      <c r="G72" s="182"/>
      <c r="H72" s="32"/>
      <c r="I72" s="183"/>
      <c r="J72" s="184">
        <f t="shared" si="6"/>
        <v>276920</v>
      </c>
    </row>
    <row r="73" spans="1:10" ht="74.25" customHeight="1">
      <c r="A73" s="45" t="s">
        <v>161</v>
      </c>
      <c r="B73" s="58" t="s">
        <v>162</v>
      </c>
      <c r="C73" s="82">
        <v>40866903.45</v>
      </c>
      <c r="D73" s="32">
        <v>29199653.45</v>
      </c>
      <c r="E73" s="32">
        <v>25531394.89</v>
      </c>
      <c r="F73" s="99">
        <f t="shared" si="1"/>
        <v>87.43732158917112</v>
      </c>
      <c r="G73" s="182"/>
      <c r="H73" s="32"/>
      <c r="I73" s="183"/>
      <c r="J73" s="184">
        <f t="shared" si="6"/>
        <v>25531394.89</v>
      </c>
    </row>
    <row r="74" spans="1:10" ht="65.25" customHeight="1">
      <c r="A74" s="45" t="s">
        <v>163</v>
      </c>
      <c r="B74" s="58" t="s">
        <v>164</v>
      </c>
      <c r="C74" s="82">
        <v>62161684.17</v>
      </c>
      <c r="D74" s="32">
        <v>44803043.17</v>
      </c>
      <c r="E74" s="32">
        <v>42360069.66</v>
      </c>
      <c r="F74" s="99">
        <f t="shared" si="1"/>
        <v>94.54730451962733</v>
      </c>
      <c r="G74" s="182"/>
      <c r="H74" s="32"/>
      <c r="I74" s="183"/>
      <c r="J74" s="184">
        <f t="shared" si="6"/>
        <v>42360069.66</v>
      </c>
    </row>
    <row r="75" spans="1:10" ht="78" customHeight="1">
      <c r="A75" s="43" t="s">
        <v>165</v>
      </c>
      <c r="B75" s="50" t="s">
        <v>166</v>
      </c>
      <c r="C75" s="79">
        <v>162155</v>
      </c>
      <c r="D75" s="11">
        <v>121617</v>
      </c>
      <c r="E75" s="11">
        <v>121617</v>
      </c>
      <c r="F75" s="84">
        <f t="shared" si="1"/>
        <v>100</v>
      </c>
      <c r="G75" s="161"/>
      <c r="H75" s="11"/>
      <c r="I75" s="162"/>
      <c r="J75" s="163">
        <f t="shared" si="6"/>
        <v>121617</v>
      </c>
    </row>
    <row r="76" spans="1:10" ht="63" customHeight="1">
      <c r="A76" s="43" t="s">
        <v>167</v>
      </c>
      <c r="B76" s="50" t="s">
        <v>168</v>
      </c>
      <c r="C76" s="79">
        <v>11743432.88</v>
      </c>
      <c r="D76" s="11">
        <v>8841982.88</v>
      </c>
      <c r="E76" s="11">
        <v>8838734.88</v>
      </c>
      <c r="F76" s="84">
        <f t="shared" si="1"/>
        <v>99.96326615823531</v>
      </c>
      <c r="G76" s="161"/>
      <c r="H76" s="11"/>
      <c r="I76" s="162"/>
      <c r="J76" s="163">
        <f t="shared" si="6"/>
        <v>8838734.88</v>
      </c>
    </row>
    <row r="77" spans="1:10" ht="59.25" customHeight="1">
      <c r="A77" s="43" t="s">
        <v>169</v>
      </c>
      <c r="B77" s="50" t="s">
        <v>170</v>
      </c>
      <c r="C77" s="79">
        <v>241110</v>
      </c>
      <c r="D77" s="11">
        <v>180834</v>
      </c>
      <c r="E77" s="11">
        <v>78960</v>
      </c>
      <c r="F77" s="84">
        <f t="shared" si="1"/>
        <v>43.664355154451044</v>
      </c>
      <c r="G77" s="161"/>
      <c r="H77" s="11"/>
      <c r="I77" s="162"/>
      <c r="J77" s="163">
        <f t="shared" si="6"/>
        <v>78960</v>
      </c>
    </row>
    <row r="78" spans="1:10" ht="99" customHeight="1">
      <c r="A78" s="43">
        <v>3100</v>
      </c>
      <c r="B78" s="59" t="s">
        <v>233</v>
      </c>
      <c r="C78" s="79">
        <f>C79+C80</f>
        <v>12607150</v>
      </c>
      <c r="D78" s="23">
        <f>D79+D80</f>
        <v>9311686.440000001</v>
      </c>
      <c r="E78" s="23">
        <f>E79+E80</f>
        <v>8414051.09</v>
      </c>
      <c r="F78" s="84">
        <f t="shared" si="1"/>
        <v>90.36012052398962</v>
      </c>
      <c r="G78" s="194">
        <f>G79+G80</f>
        <v>809694.78</v>
      </c>
      <c r="H78" s="23">
        <f>H79+H80</f>
        <v>498855.45999999996</v>
      </c>
      <c r="I78" s="162">
        <f>H78/G78*100</f>
        <v>61.610309504527116</v>
      </c>
      <c r="J78" s="163">
        <f t="shared" si="6"/>
        <v>8912906.55</v>
      </c>
    </row>
    <row r="79" spans="1:10" ht="107.25" customHeight="1">
      <c r="A79" s="45" t="s">
        <v>84</v>
      </c>
      <c r="B79" s="58" t="s">
        <v>85</v>
      </c>
      <c r="C79" s="82">
        <v>10777850</v>
      </c>
      <c r="D79" s="32">
        <v>7980613.44</v>
      </c>
      <c r="E79" s="32">
        <v>7192937.57</v>
      </c>
      <c r="F79" s="99">
        <f t="shared" si="1"/>
        <v>90.13013378079367</v>
      </c>
      <c r="G79" s="182">
        <v>696790.37</v>
      </c>
      <c r="H79" s="32">
        <v>391818.3</v>
      </c>
      <c r="I79" s="162">
        <f>H79/G79*100</f>
        <v>56.231876453746054</v>
      </c>
      <c r="J79" s="184">
        <f t="shared" si="6"/>
        <v>7584755.87</v>
      </c>
    </row>
    <row r="80" spans="1:10" ht="59.25" customHeight="1">
      <c r="A80" s="45" t="s">
        <v>86</v>
      </c>
      <c r="B80" s="58" t="s">
        <v>87</v>
      </c>
      <c r="C80" s="82">
        <v>1829300</v>
      </c>
      <c r="D80" s="32">
        <v>1331073</v>
      </c>
      <c r="E80" s="32">
        <v>1221113.52</v>
      </c>
      <c r="F80" s="99">
        <f t="shared" si="1"/>
        <v>91.73903459840295</v>
      </c>
      <c r="G80" s="182">
        <v>112904.41</v>
      </c>
      <c r="H80" s="32">
        <v>107037.16</v>
      </c>
      <c r="I80" s="162">
        <f>H80/G80*100</f>
        <v>94.80334736260524</v>
      </c>
      <c r="J80" s="184">
        <f t="shared" si="6"/>
        <v>1328150.68</v>
      </c>
    </row>
    <row r="81" spans="1:10" ht="59.25" customHeight="1">
      <c r="A81" s="43">
        <v>3130</v>
      </c>
      <c r="B81" s="63" t="s">
        <v>234</v>
      </c>
      <c r="C81" s="79">
        <f>C82</f>
        <v>1988600</v>
      </c>
      <c r="D81" s="23">
        <f>D82</f>
        <v>1433130</v>
      </c>
      <c r="E81" s="23">
        <f>E82</f>
        <v>1349136.35</v>
      </c>
      <c r="F81" s="84">
        <f t="shared" si="1"/>
        <v>94.13914648357094</v>
      </c>
      <c r="G81" s="194"/>
      <c r="H81" s="23"/>
      <c r="I81" s="162"/>
      <c r="J81" s="163">
        <f t="shared" si="6"/>
        <v>1349136.35</v>
      </c>
    </row>
    <row r="82" spans="1:10" ht="63" customHeight="1">
      <c r="A82" s="45" t="s">
        <v>171</v>
      </c>
      <c r="B82" s="58" t="s">
        <v>172</v>
      </c>
      <c r="C82" s="82">
        <v>1988600</v>
      </c>
      <c r="D82" s="32">
        <v>1433130</v>
      </c>
      <c r="E82" s="32">
        <v>1349136.35</v>
      </c>
      <c r="F82" s="99">
        <f t="shared" si="1"/>
        <v>94.13914648357094</v>
      </c>
      <c r="G82" s="182"/>
      <c r="H82" s="32"/>
      <c r="I82" s="183"/>
      <c r="J82" s="184">
        <f t="shared" si="6"/>
        <v>1349136.35</v>
      </c>
    </row>
    <row r="83" spans="1:10" ht="63" customHeight="1">
      <c r="A83" s="43">
        <v>3140</v>
      </c>
      <c r="B83" s="63" t="s">
        <v>235</v>
      </c>
      <c r="C83" s="79">
        <f>C84+C85</f>
        <v>2736500</v>
      </c>
      <c r="D83" s="23">
        <f>D84+D85</f>
        <v>1996410</v>
      </c>
      <c r="E83" s="23">
        <f>E84+E85</f>
        <v>1832998.72</v>
      </c>
      <c r="F83" s="84">
        <f>E83/D83*100</f>
        <v>91.81474346451881</v>
      </c>
      <c r="G83" s="194">
        <f>G84+G85</f>
        <v>320000</v>
      </c>
      <c r="H83" s="23">
        <f>H84+H85</f>
        <v>231285.11</v>
      </c>
      <c r="I83" s="162">
        <f>H83/G83*100</f>
        <v>72.276596875</v>
      </c>
      <c r="J83" s="163">
        <f t="shared" si="6"/>
        <v>2064283.83</v>
      </c>
    </row>
    <row r="84" spans="1:10" ht="75.75" customHeight="1">
      <c r="A84" s="45" t="s">
        <v>173</v>
      </c>
      <c r="B84" s="58" t="s">
        <v>174</v>
      </c>
      <c r="C84" s="82">
        <v>496000</v>
      </c>
      <c r="D84" s="32">
        <v>468000</v>
      </c>
      <c r="E84" s="32">
        <v>416530.81</v>
      </c>
      <c r="F84" s="99">
        <f t="shared" si="1"/>
        <v>89.00230982905984</v>
      </c>
      <c r="G84" s="182"/>
      <c r="H84" s="32"/>
      <c r="I84" s="162"/>
      <c r="J84" s="184">
        <f t="shared" si="6"/>
        <v>416530.81</v>
      </c>
    </row>
    <row r="85" spans="1:10" ht="51.75" customHeight="1">
      <c r="A85" s="45" t="s">
        <v>88</v>
      </c>
      <c r="B85" s="58" t="s">
        <v>89</v>
      </c>
      <c r="C85" s="82">
        <v>2240500</v>
      </c>
      <c r="D85" s="32">
        <v>1528410</v>
      </c>
      <c r="E85" s="32">
        <v>1416467.91</v>
      </c>
      <c r="F85" s="99">
        <f t="shared" si="1"/>
        <v>92.67591222250574</v>
      </c>
      <c r="G85" s="182">
        <v>320000</v>
      </c>
      <c r="H85" s="32">
        <v>231285.11</v>
      </c>
      <c r="I85" s="162">
        <f>H85/G85*100</f>
        <v>72.276596875</v>
      </c>
      <c r="J85" s="184">
        <f t="shared" si="6"/>
        <v>1647753.02</v>
      </c>
    </row>
    <row r="86" spans="1:10" ht="140.25" customHeight="1">
      <c r="A86" s="43">
        <v>3180</v>
      </c>
      <c r="B86" s="59" t="s">
        <v>236</v>
      </c>
      <c r="C86" s="79">
        <f>C87+C88+C89</f>
        <v>1592690</v>
      </c>
      <c r="D86" s="23">
        <f>D87+D88+D89</f>
        <v>1248711</v>
      </c>
      <c r="E86" s="23">
        <f>E87+E88+E89</f>
        <v>995794.24</v>
      </c>
      <c r="F86" s="84">
        <f>E86/D86*100</f>
        <v>79.74577304116004</v>
      </c>
      <c r="G86" s="194"/>
      <c r="H86" s="23"/>
      <c r="I86" s="162"/>
      <c r="J86" s="163">
        <f t="shared" si="6"/>
        <v>995794.24</v>
      </c>
    </row>
    <row r="87" spans="1:10" ht="131.25" customHeight="1">
      <c r="A87" s="45" t="s">
        <v>175</v>
      </c>
      <c r="B87" s="58" t="s">
        <v>176</v>
      </c>
      <c r="C87" s="82">
        <v>1375600</v>
      </c>
      <c r="D87" s="32">
        <v>1031705</v>
      </c>
      <c r="E87" s="32">
        <v>884426.2</v>
      </c>
      <c r="F87" s="99">
        <f t="shared" si="1"/>
        <v>85.72471782147028</v>
      </c>
      <c r="G87" s="182"/>
      <c r="H87" s="32"/>
      <c r="I87" s="183"/>
      <c r="J87" s="184">
        <f t="shared" si="6"/>
        <v>884426.2</v>
      </c>
    </row>
    <row r="88" spans="1:10" ht="104.25" customHeight="1">
      <c r="A88" s="45" t="s">
        <v>177</v>
      </c>
      <c r="B88" s="58" t="s">
        <v>178</v>
      </c>
      <c r="C88" s="82">
        <v>216502</v>
      </c>
      <c r="D88" s="32">
        <v>216502</v>
      </c>
      <c r="E88" s="32">
        <v>111368.04</v>
      </c>
      <c r="F88" s="99">
        <f t="shared" si="1"/>
        <v>51.43972803946384</v>
      </c>
      <c r="G88" s="182"/>
      <c r="H88" s="32"/>
      <c r="I88" s="183"/>
      <c r="J88" s="184">
        <f t="shared" si="6"/>
        <v>111368.04</v>
      </c>
    </row>
    <row r="89" spans="1:10" ht="33.75" customHeight="1">
      <c r="A89" s="45" t="s">
        <v>179</v>
      </c>
      <c r="B89" s="58" t="s">
        <v>227</v>
      </c>
      <c r="C89" s="82">
        <v>588</v>
      </c>
      <c r="D89" s="32">
        <v>504</v>
      </c>
      <c r="E89" s="32">
        <v>0</v>
      </c>
      <c r="F89" s="99">
        <f t="shared" si="1"/>
        <v>0</v>
      </c>
      <c r="G89" s="182"/>
      <c r="H89" s="32"/>
      <c r="I89" s="183"/>
      <c r="J89" s="184">
        <f t="shared" si="6"/>
        <v>0</v>
      </c>
    </row>
    <row r="90" spans="1:10" ht="62.25" customHeight="1">
      <c r="A90" s="43">
        <v>3200</v>
      </c>
      <c r="B90" s="64" t="s">
        <v>237</v>
      </c>
      <c r="C90" s="79">
        <f>C91</f>
        <v>400000</v>
      </c>
      <c r="D90" s="23">
        <f>D91</f>
        <v>300006</v>
      </c>
      <c r="E90" s="23">
        <f>E91</f>
        <v>151458.12</v>
      </c>
      <c r="F90" s="84">
        <f>E90/D90*100</f>
        <v>50.485030299394005</v>
      </c>
      <c r="G90" s="194"/>
      <c r="H90" s="23"/>
      <c r="I90" s="162"/>
      <c r="J90" s="163">
        <f t="shared" si="6"/>
        <v>151458.12</v>
      </c>
    </row>
    <row r="91" spans="1:10" ht="96.75" customHeight="1">
      <c r="A91" s="45" t="s">
        <v>180</v>
      </c>
      <c r="B91" s="58" t="s">
        <v>181</v>
      </c>
      <c r="C91" s="82">
        <v>400000</v>
      </c>
      <c r="D91" s="32">
        <v>300006</v>
      </c>
      <c r="E91" s="32">
        <v>151458.12</v>
      </c>
      <c r="F91" s="99">
        <f t="shared" si="1"/>
        <v>50.485030299394005</v>
      </c>
      <c r="G91" s="182"/>
      <c r="H91" s="32"/>
      <c r="I91" s="183"/>
      <c r="J91" s="184">
        <f t="shared" si="6"/>
        <v>151458.12</v>
      </c>
    </row>
    <row r="92" spans="1:10" ht="168" customHeight="1">
      <c r="A92" s="111">
        <v>3250</v>
      </c>
      <c r="B92" s="40" t="s">
        <v>265</v>
      </c>
      <c r="C92" s="114"/>
      <c r="D92" s="117"/>
      <c r="E92" s="117"/>
      <c r="F92" s="120"/>
      <c r="G92" s="195">
        <v>2711687.14</v>
      </c>
      <c r="H92" s="117">
        <v>2592719.96</v>
      </c>
      <c r="I92" s="196">
        <f>H92/G92*100</f>
        <v>95.61279845874844</v>
      </c>
      <c r="J92" s="197">
        <f>E92+H92</f>
        <v>2592719.96</v>
      </c>
    </row>
    <row r="93" spans="1:10" ht="159.75" customHeight="1">
      <c r="A93" s="112"/>
      <c r="B93" s="40" t="s">
        <v>266</v>
      </c>
      <c r="C93" s="115"/>
      <c r="D93" s="118"/>
      <c r="E93" s="118"/>
      <c r="F93" s="121"/>
      <c r="G93" s="198"/>
      <c r="H93" s="118"/>
      <c r="I93" s="199"/>
      <c r="J93" s="200"/>
    </row>
    <row r="94" spans="1:10" ht="48" customHeight="1">
      <c r="A94" s="113"/>
      <c r="B94" s="40" t="s">
        <v>267</v>
      </c>
      <c r="C94" s="116"/>
      <c r="D94" s="119"/>
      <c r="E94" s="119"/>
      <c r="F94" s="122"/>
      <c r="G94" s="201"/>
      <c r="H94" s="119"/>
      <c r="I94" s="202"/>
      <c r="J94" s="190"/>
    </row>
    <row r="95" spans="1:10" ht="20.25">
      <c r="A95" s="43" t="s">
        <v>90</v>
      </c>
      <c r="B95" s="50" t="s">
        <v>23</v>
      </c>
      <c r="C95" s="79">
        <v>4142713</v>
      </c>
      <c r="D95" s="11">
        <v>3197268.48</v>
      </c>
      <c r="E95" s="11">
        <v>3017761.8</v>
      </c>
      <c r="F95" s="84">
        <f t="shared" si="1"/>
        <v>94.38562381849145</v>
      </c>
      <c r="G95" s="161">
        <v>1737941.52</v>
      </c>
      <c r="H95" s="11">
        <v>1547195.11</v>
      </c>
      <c r="I95" s="162">
        <f aca="true" t="shared" si="7" ref="I95:I106">H95/G95*100</f>
        <v>89.02457834139322</v>
      </c>
      <c r="J95" s="163">
        <f>SUM(J96:J103)</f>
        <v>133683044.2</v>
      </c>
    </row>
    <row r="96" spans="1:10" ht="39" customHeight="1">
      <c r="A96" s="43" t="s">
        <v>91</v>
      </c>
      <c r="B96" s="50" t="s">
        <v>22</v>
      </c>
      <c r="C96" s="79">
        <v>19111000</v>
      </c>
      <c r="D96" s="11">
        <v>16760472</v>
      </c>
      <c r="E96" s="11">
        <v>16018565.43</v>
      </c>
      <c r="F96" s="84">
        <f t="shared" si="1"/>
        <v>95.5734744821029</v>
      </c>
      <c r="G96" s="161">
        <v>327352</v>
      </c>
      <c r="H96" s="11">
        <v>121093.34</v>
      </c>
      <c r="I96" s="162">
        <f t="shared" si="7"/>
        <v>36.99178254600552</v>
      </c>
      <c r="J96" s="163">
        <f aca="true" t="shared" si="8" ref="J96:J103">E96+H96</f>
        <v>16139658.77</v>
      </c>
    </row>
    <row r="97" spans="1:10" ht="20.25">
      <c r="A97" s="43" t="s">
        <v>92</v>
      </c>
      <c r="B97" s="50" t="s">
        <v>18</v>
      </c>
      <c r="C97" s="79">
        <v>985900</v>
      </c>
      <c r="D97" s="11">
        <v>703400</v>
      </c>
      <c r="E97" s="11">
        <v>662562.6</v>
      </c>
      <c r="F97" s="84">
        <f t="shared" si="1"/>
        <v>94.19428490190504</v>
      </c>
      <c r="G97" s="161">
        <v>27711393</v>
      </c>
      <c r="H97" s="11">
        <v>27701941.35</v>
      </c>
      <c r="I97" s="162">
        <f t="shared" si="7"/>
        <v>99.9658925482382</v>
      </c>
      <c r="J97" s="163">
        <f t="shared" si="8"/>
        <v>28364503.950000003</v>
      </c>
    </row>
    <row r="98" spans="1:10" ht="20.25">
      <c r="A98" s="42" t="s">
        <v>93</v>
      </c>
      <c r="B98" s="49" t="s">
        <v>37</v>
      </c>
      <c r="C98" s="95">
        <f>C99+C100+C101+C102+C103+C105+C104</f>
        <v>57834920</v>
      </c>
      <c r="D98" s="37">
        <f>D99+D100+D101+D102+D103+D105+D104</f>
        <v>43773806</v>
      </c>
      <c r="E98" s="37">
        <f>E99+E100+E101+E102+E103+E105+E104</f>
        <v>42693568.230000004</v>
      </c>
      <c r="F98" s="81">
        <f t="shared" si="1"/>
        <v>97.53222790360063</v>
      </c>
      <c r="G98" s="75">
        <f>G99+G100+G101+G102+G103+G105</f>
        <v>16014612.59</v>
      </c>
      <c r="H98" s="37">
        <f>H99+H100+H101+H102+H103+H105</f>
        <v>6759962.74</v>
      </c>
      <c r="I98" s="86">
        <f t="shared" si="7"/>
        <v>42.21121617528932</v>
      </c>
      <c r="J98" s="22">
        <f>E98+H98</f>
        <v>49453530.970000006</v>
      </c>
    </row>
    <row r="99" spans="1:10" ht="20.25">
      <c r="A99" s="43" t="s">
        <v>182</v>
      </c>
      <c r="B99" s="50" t="s">
        <v>4</v>
      </c>
      <c r="C99" s="96">
        <v>532600</v>
      </c>
      <c r="D99" s="11">
        <v>401461</v>
      </c>
      <c r="E99" s="11">
        <v>362620.05</v>
      </c>
      <c r="F99" s="84">
        <f t="shared" si="1"/>
        <v>90.32510007198707</v>
      </c>
      <c r="G99" s="161"/>
      <c r="H99" s="11"/>
      <c r="I99" s="162"/>
      <c r="J99" s="163">
        <f t="shared" si="8"/>
        <v>362620.05</v>
      </c>
    </row>
    <row r="100" spans="1:10" ht="20.25">
      <c r="A100" s="43" t="s">
        <v>94</v>
      </c>
      <c r="B100" s="50" t="s">
        <v>25</v>
      </c>
      <c r="C100" s="96">
        <v>5734020</v>
      </c>
      <c r="D100" s="11">
        <v>4258920</v>
      </c>
      <c r="E100" s="11">
        <v>4108195.54</v>
      </c>
      <c r="F100" s="84">
        <f t="shared" si="1"/>
        <v>96.46096991725602</v>
      </c>
      <c r="G100" s="161">
        <v>921163</v>
      </c>
      <c r="H100" s="11">
        <v>576845.97</v>
      </c>
      <c r="I100" s="162">
        <f t="shared" si="7"/>
        <v>62.62148718522129</v>
      </c>
      <c r="J100" s="163">
        <f t="shared" si="8"/>
        <v>4685041.51</v>
      </c>
    </row>
    <row r="101" spans="1:10" ht="20.25">
      <c r="A101" s="43" t="s">
        <v>95</v>
      </c>
      <c r="B101" s="50" t="s">
        <v>26</v>
      </c>
      <c r="C101" s="96">
        <v>817300</v>
      </c>
      <c r="D101" s="11">
        <v>547863</v>
      </c>
      <c r="E101" s="11">
        <v>525764.91</v>
      </c>
      <c r="F101" s="84">
        <f t="shared" si="1"/>
        <v>95.96649344817956</v>
      </c>
      <c r="G101" s="161">
        <v>4568293</v>
      </c>
      <c r="H101" s="11">
        <v>1399417.71</v>
      </c>
      <c r="I101" s="162">
        <f t="shared" si="7"/>
        <v>30.633273960317343</v>
      </c>
      <c r="J101" s="163">
        <f t="shared" si="8"/>
        <v>1925182.62</v>
      </c>
    </row>
    <row r="102" spans="1:10" ht="40.5">
      <c r="A102" s="43" t="s">
        <v>96</v>
      </c>
      <c r="B102" s="50" t="s">
        <v>27</v>
      </c>
      <c r="C102" s="93">
        <v>4140900</v>
      </c>
      <c r="D102" s="11">
        <v>2971005</v>
      </c>
      <c r="E102" s="11">
        <v>2842440.95</v>
      </c>
      <c r="F102" s="84">
        <f t="shared" si="1"/>
        <v>95.67270839328779</v>
      </c>
      <c r="G102" s="161">
        <v>3163600</v>
      </c>
      <c r="H102" s="11">
        <v>1394551.13</v>
      </c>
      <c r="I102" s="162">
        <f t="shared" si="7"/>
        <v>44.08114584650398</v>
      </c>
      <c r="J102" s="163">
        <f t="shared" si="8"/>
        <v>4236992.08</v>
      </c>
    </row>
    <row r="103" spans="1:10" ht="20.25">
      <c r="A103" s="43" t="s">
        <v>97</v>
      </c>
      <c r="B103" s="50" t="s">
        <v>28</v>
      </c>
      <c r="C103" s="93">
        <v>34726700</v>
      </c>
      <c r="D103" s="11">
        <v>25780223</v>
      </c>
      <c r="E103" s="11">
        <v>25209494.23</v>
      </c>
      <c r="F103" s="84">
        <f aca="true" t="shared" si="9" ref="F103:F111">E103/D103*100</f>
        <v>97.7861759768331</v>
      </c>
      <c r="G103" s="161">
        <v>7265156.59</v>
      </c>
      <c r="H103" s="11">
        <v>3306020.02</v>
      </c>
      <c r="I103" s="162">
        <f t="shared" si="7"/>
        <v>45.50514471429995</v>
      </c>
      <c r="J103" s="163">
        <f t="shared" si="8"/>
        <v>28515514.25</v>
      </c>
    </row>
    <row r="104" spans="1:10" ht="20.25">
      <c r="A104" s="43">
        <v>4110</v>
      </c>
      <c r="B104" s="50" t="s">
        <v>271</v>
      </c>
      <c r="C104" s="93">
        <v>144000</v>
      </c>
      <c r="D104" s="11">
        <v>144000</v>
      </c>
      <c r="E104" s="11">
        <v>0</v>
      </c>
      <c r="F104" s="84">
        <f t="shared" si="9"/>
        <v>0</v>
      </c>
      <c r="G104" s="161"/>
      <c r="H104" s="11"/>
      <c r="I104" s="162"/>
      <c r="J104" s="163"/>
    </row>
    <row r="105" spans="1:11" ht="20.25">
      <c r="A105" s="43" t="s">
        <v>98</v>
      </c>
      <c r="B105" s="50" t="s">
        <v>29</v>
      </c>
      <c r="C105" s="93">
        <v>11739400</v>
      </c>
      <c r="D105" s="11">
        <v>9670334</v>
      </c>
      <c r="E105" s="11">
        <v>9645052.55</v>
      </c>
      <c r="F105" s="84">
        <f t="shared" si="9"/>
        <v>99.73856694091435</v>
      </c>
      <c r="G105" s="161">
        <v>96400</v>
      </c>
      <c r="H105" s="11">
        <v>83127.91</v>
      </c>
      <c r="I105" s="162">
        <f t="shared" si="7"/>
        <v>86.23227178423237</v>
      </c>
      <c r="J105" s="163">
        <f>SUM(J106:J114)</f>
        <v>62967875.2</v>
      </c>
      <c r="K105" s="38"/>
    </row>
    <row r="106" spans="1:10" ht="20.25">
      <c r="A106" s="42" t="s">
        <v>99</v>
      </c>
      <c r="B106" s="49" t="s">
        <v>39</v>
      </c>
      <c r="C106" s="83">
        <f>C107+C110+C112+C115</f>
        <v>23334462</v>
      </c>
      <c r="D106" s="37">
        <f>D107+D110+D112+D115</f>
        <v>16513417</v>
      </c>
      <c r="E106" s="37">
        <f>E107+E110+E112+E115</f>
        <v>16110280.549999999</v>
      </c>
      <c r="F106" s="81">
        <f t="shared" si="9"/>
        <v>97.55873390710111</v>
      </c>
      <c r="G106" s="75">
        <f>G107+G110+G112+G115</f>
        <v>11190228.04</v>
      </c>
      <c r="H106" s="37">
        <f>H107+H110+H112+H115</f>
        <v>5195844.17</v>
      </c>
      <c r="I106" s="86">
        <f t="shared" si="7"/>
        <v>46.43197753814497</v>
      </c>
      <c r="J106" s="22">
        <f aca="true" t="shared" si="10" ref="J106:J115">E106+H106</f>
        <v>21306124.72</v>
      </c>
    </row>
    <row r="107" spans="1:10" ht="20.25">
      <c r="A107" s="47">
        <v>5010</v>
      </c>
      <c r="B107" s="63" t="s">
        <v>238</v>
      </c>
      <c r="C107" s="93">
        <f>C108+C109</f>
        <v>7798641</v>
      </c>
      <c r="D107" s="92">
        <f>D108+D109</f>
        <v>5167827</v>
      </c>
      <c r="E107" s="92">
        <f>E108+E109</f>
        <v>4951755.67</v>
      </c>
      <c r="F107" s="84">
        <f t="shared" si="9"/>
        <v>95.81891324922448</v>
      </c>
      <c r="G107" s="104"/>
      <c r="H107" s="92"/>
      <c r="I107" s="162"/>
      <c r="J107" s="163">
        <f t="shared" si="10"/>
        <v>4951755.67</v>
      </c>
    </row>
    <row r="108" spans="1:10" ht="74.25" customHeight="1">
      <c r="A108" s="45" t="s">
        <v>183</v>
      </c>
      <c r="B108" s="58" t="s">
        <v>184</v>
      </c>
      <c r="C108" s="97">
        <v>6460101</v>
      </c>
      <c r="D108" s="32">
        <v>4319687</v>
      </c>
      <c r="E108" s="32">
        <v>4197178.82</v>
      </c>
      <c r="F108" s="99">
        <f t="shared" si="9"/>
        <v>97.16395701818212</v>
      </c>
      <c r="G108" s="182"/>
      <c r="H108" s="32"/>
      <c r="I108" s="162"/>
      <c r="J108" s="184">
        <f t="shared" si="10"/>
        <v>4197178.82</v>
      </c>
    </row>
    <row r="109" spans="1:10" ht="66.75" customHeight="1">
      <c r="A109" s="45" t="s">
        <v>185</v>
      </c>
      <c r="B109" s="58" t="s">
        <v>20</v>
      </c>
      <c r="C109" s="97">
        <v>1338540</v>
      </c>
      <c r="D109" s="32">
        <v>848140</v>
      </c>
      <c r="E109" s="32">
        <v>754576.85</v>
      </c>
      <c r="F109" s="99">
        <f t="shared" si="9"/>
        <v>88.96843091942368</v>
      </c>
      <c r="G109" s="182"/>
      <c r="H109" s="32"/>
      <c r="I109" s="162"/>
      <c r="J109" s="184">
        <f t="shared" si="10"/>
        <v>754576.85</v>
      </c>
    </row>
    <row r="110" spans="1:10" ht="63.75" customHeight="1">
      <c r="A110" s="43">
        <v>5020</v>
      </c>
      <c r="B110" s="63" t="s">
        <v>239</v>
      </c>
      <c r="C110" s="93">
        <f>C111</f>
        <v>11500</v>
      </c>
      <c r="D110" s="92">
        <f>D111</f>
        <v>6300</v>
      </c>
      <c r="E110" s="92">
        <f>E111</f>
        <v>3780</v>
      </c>
      <c r="F110" s="84">
        <f t="shared" si="9"/>
        <v>60</v>
      </c>
      <c r="G110" s="104"/>
      <c r="H110" s="92"/>
      <c r="I110" s="162"/>
      <c r="J110" s="163">
        <f t="shared" si="10"/>
        <v>3780</v>
      </c>
    </row>
    <row r="111" spans="1:10" ht="72.75" customHeight="1">
      <c r="A111" s="45" t="s">
        <v>186</v>
      </c>
      <c r="B111" s="58" t="s">
        <v>19</v>
      </c>
      <c r="C111" s="97">
        <v>11500</v>
      </c>
      <c r="D111" s="32">
        <v>6300</v>
      </c>
      <c r="E111" s="32">
        <v>3780</v>
      </c>
      <c r="F111" s="99">
        <f t="shared" si="9"/>
        <v>60</v>
      </c>
      <c r="G111" s="182"/>
      <c r="H111" s="32"/>
      <c r="I111" s="162"/>
      <c r="J111" s="184">
        <f t="shared" si="10"/>
        <v>3780</v>
      </c>
    </row>
    <row r="112" spans="1:10" ht="72.75" customHeight="1">
      <c r="A112" s="43">
        <v>5030</v>
      </c>
      <c r="B112" s="63" t="s">
        <v>240</v>
      </c>
      <c r="C112" s="93">
        <f>C113+C114</f>
        <v>14827621</v>
      </c>
      <c r="D112" s="92">
        <f>D113+D114</f>
        <v>10814220</v>
      </c>
      <c r="E112" s="92">
        <f>E113+E114</f>
        <v>10679495.399999999</v>
      </c>
      <c r="F112" s="84">
        <f aca="true" t="shared" si="11" ref="F112:F119">E112/D112*100</f>
        <v>98.75419031608381</v>
      </c>
      <c r="G112" s="104">
        <f>G113+G114</f>
        <v>11190228.04</v>
      </c>
      <c r="H112" s="92">
        <f>H113+H114</f>
        <v>5195844.17</v>
      </c>
      <c r="I112" s="162">
        <f>H112/G112*100</f>
        <v>46.43197753814497</v>
      </c>
      <c r="J112" s="163">
        <f t="shared" si="10"/>
        <v>15875339.569999998</v>
      </c>
    </row>
    <row r="113" spans="1:10" ht="78" customHeight="1">
      <c r="A113" s="45" t="s">
        <v>100</v>
      </c>
      <c r="B113" s="58" t="s">
        <v>101</v>
      </c>
      <c r="C113" s="97">
        <v>12309721</v>
      </c>
      <c r="D113" s="32">
        <v>9045150</v>
      </c>
      <c r="E113" s="32">
        <v>8982337.2</v>
      </c>
      <c r="F113" s="99">
        <f t="shared" si="11"/>
        <v>99.3055637551616</v>
      </c>
      <c r="G113" s="182">
        <v>11190228.04</v>
      </c>
      <c r="H113" s="32">
        <v>5195844.17</v>
      </c>
      <c r="I113" s="162">
        <f>H113/G113*100</f>
        <v>46.43197753814497</v>
      </c>
      <c r="J113" s="184">
        <f t="shared" si="10"/>
        <v>14178181.37</v>
      </c>
    </row>
    <row r="114" spans="1:10" ht="85.5" customHeight="1">
      <c r="A114" s="45" t="s">
        <v>187</v>
      </c>
      <c r="B114" s="58" t="s">
        <v>188</v>
      </c>
      <c r="C114" s="97">
        <v>2517900</v>
      </c>
      <c r="D114" s="32">
        <v>1769070</v>
      </c>
      <c r="E114" s="32">
        <v>1697158.2</v>
      </c>
      <c r="F114" s="99">
        <f t="shared" si="11"/>
        <v>95.93505061981719</v>
      </c>
      <c r="G114" s="182"/>
      <c r="H114" s="32"/>
      <c r="I114" s="162"/>
      <c r="J114" s="184">
        <f t="shared" si="10"/>
        <v>1697158.2</v>
      </c>
    </row>
    <row r="115" spans="1:10" ht="85.5" customHeight="1">
      <c r="A115" s="43">
        <v>5060</v>
      </c>
      <c r="B115" s="63" t="s">
        <v>241</v>
      </c>
      <c r="C115" s="93">
        <f>C116+C117</f>
        <v>696700</v>
      </c>
      <c r="D115" s="92">
        <f>D116+D117</f>
        <v>525070</v>
      </c>
      <c r="E115" s="92">
        <f>E116+E117</f>
        <v>475249.48</v>
      </c>
      <c r="F115" s="84">
        <f t="shared" si="11"/>
        <v>90.51164225722285</v>
      </c>
      <c r="G115" s="104"/>
      <c r="H115" s="92"/>
      <c r="I115" s="162"/>
      <c r="J115" s="163">
        <f t="shared" si="10"/>
        <v>475249.48</v>
      </c>
    </row>
    <row r="116" spans="1:10" ht="111" customHeight="1">
      <c r="A116" s="45" t="s">
        <v>189</v>
      </c>
      <c r="B116" s="58" t="s">
        <v>190</v>
      </c>
      <c r="C116" s="97">
        <v>272300</v>
      </c>
      <c r="D116" s="32">
        <v>208650</v>
      </c>
      <c r="E116" s="32">
        <v>166789</v>
      </c>
      <c r="F116" s="99">
        <f t="shared" si="11"/>
        <v>79.93721543254253</v>
      </c>
      <c r="G116" s="182"/>
      <c r="H116" s="32"/>
      <c r="I116" s="162"/>
      <c r="J116" s="184">
        <f>SUM(J117:J118)</f>
        <v>96274442.16000001</v>
      </c>
    </row>
    <row r="117" spans="1:10" ht="40.5">
      <c r="A117" s="45" t="s">
        <v>191</v>
      </c>
      <c r="B117" s="58" t="s">
        <v>192</v>
      </c>
      <c r="C117" s="97">
        <v>424400</v>
      </c>
      <c r="D117" s="32">
        <v>316420</v>
      </c>
      <c r="E117" s="32">
        <v>308460.48</v>
      </c>
      <c r="F117" s="99">
        <f t="shared" si="11"/>
        <v>97.48450793249478</v>
      </c>
      <c r="G117" s="182"/>
      <c r="H117" s="32"/>
      <c r="I117" s="162"/>
      <c r="J117" s="184">
        <f>E117+H117</f>
        <v>308460.48</v>
      </c>
    </row>
    <row r="118" spans="1:10" ht="20.25">
      <c r="A118" s="42" t="s">
        <v>102</v>
      </c>
      <c r="B118" s="49" t="s">
        <v>3</v>
      </c>
      <c r="C118" s="83">
        <f>C119+C123+C124+C128+C129</f>
        <v>105140350</v>
      </c>
      <c r="D118" s="37">
        <f>D119+D123+D124+D128+D129</f>
        <v>92006363</v>
      </c>
      <c r="E118" s="37">
        <f>E119+E123+E124+E128+E129</f>
        <v>70450156.3</v>
      </c>
      <c r="F118" s="81">
        <f t="shared" si="11"/>
        <v>76.57096096712354</v>
      </c>
      <c r="G118" s="75">
        <f>G119+G120+G123+G124+G128+G129</f>
        <v>64332426</v>
      </c>
      <c r="H118" s="37">
        <f>H119+H120+H123+H124+H128+H129</f>
        <v>25515825.380000003</v>
      </c>
      <c r="I118" s="86">
        <f>H118/G118*100</f>
        <v>39.66246412034889</v>
      </c>
      <c r="J118" s="22">
        <f>E118+H118</f>
        <v>95965981.68</v>
      </c>
    </row>
    <row r="119" spans="1:11" ht="79.5" customHeight="1">
      <c r="A119" s="43" t="s">
        <v>193</v>
      </c>
      <c r="B119" s="50" t="s">
        <v>194</v>
      </c>
      <c r="C119" s="93">
        <v>5273266</v>
      </c>
      <c r="D119" s="11">
        <v>4713812</v>
      </c>
      <c r="E119" s="11">
        <v>4241486.23</v>
      </c>
      <c r="F119" s="84">
        <f t="shared" si="11"/>
        <v>89.97996165311642</v>
      </c>
      <c r="G119" s="161">
        <v>60000</v>
      </c>
      <c r="H119" s="11">
        <v>0</v>
      </c>
      <c r="I119" s="162">
        <f>H119/G119*100</f>
        <v>0</v>
      </c>
      <c r="J119" s="163">
        <f>SUM(J123:J141)</f>
        <v>297795668.4599999</v>
      </c>
      <c r="K119" s="38"/>
    </row>
    <row r="120" spans="1:11" ht="40.5">
      <c r="A120" s="43">
        <v>6020</v>
      </c>
      <c r="B120" s="59" t="s">
        <v>246</v>
      </c>
      <c r="C120" s="93"/>
      <c r="D120" s="11"/>
      <c r="E120" s="11"/>
      <c r="F120" s="84"/>
      <c r="G120" s="161">
        <f>G121+G122</f>
        <v>41626400</v>
      </c>
      <c r="H120" s="161">
        <f>H121+H122</f>
        <v>17267080.23</v>
      </c>
      <c r="I120" s="162">
        <f>H120/G120*100</f>
        <v>41.481079867584036</v>
      </c>
      <c r="J120" s="163">
        <f aca="true" t="shared" si="12" ref="J120:J128">E120+H120</f>
        <v>17267080.23</v>
      </c>
      <c r="K120" s="38"/>
    </row>
    <row r="121" spans="1:11" ht="20.25">
      <c r="A121" s="45">
        <v>6021</v>
      </c>
      <c r="B121" s="65" t="s">
        <v>247</v>
      </c>
      <c r="C121" s="97"/>
      <c r="D121" s="32"/>
      <c r="E121" s="32"/>
      <c r="F121" s="99"/>
      <c r="G121" s="182">
        <v>40572673</v>
      </c>
      <c r="H121" s="32">
        <v>17262770.67</v>
      </c>
      <c r="I121" s="162">
        <f>H121/G121*100</f>
        <v>42.547777589117686</v>
      </c>
      <c r="J121" s="184">
        <f t="shared" si="12"/>
        <v>17262770.67</v>
      </c>
      <c r="K121" s="38"/>
    </row>
    <row r="122" spans="1:11" ht="60.75">
      <c r="A122" s="45">
        <v>6022</v>
      </c>
      <c r="B122" s="203" t="s">
        <v>278</v>
      </c>
      <c r="C122" s="97"/>
      <c r="D122" s="32"/>
      <c r="E122" s="32"/>
      <c r="F122" s="99"/>
      <c r="G122" s="182">
        <v>1053727</v>
      </c>
      <c r="H122" s="32">
        <v>4309.56</v>
      </c>
      <c r="I122" s="162">
        <f>H122/G122*100</f>
        <v>0.40898259226535905</v>
      </c>
      <c r="J122" s="184">
        <f t="shared" si="12"/>
        <v>4309.56</v>
      </c>
      <c r="K122" s="38"/>
    </row>
    <row r="123" spans="1:10" ht="40.5">
      <c r="A123" s="43" t="s">
        <v>195</v>
      </c>
      <c r="B123" s="50" t="s">
        <v>196</v>
      </c>
      <c r="C123" s="93">
        <v>2706323</v>
      </c>
      <c r="D123" s="11">
        <v>2706323</v>
      </c>
      <c r="E123" s="11">
        <v>2706323</v>
      </c>
      <c r="F123" s="84">
        <f aca="true" t="shared" si="13" ref="F123:F129">E123/D123*100</f>
        <v>100</v>
      </c>
      <c r="G123" s="161"/>
      <c r="H123" s="11"/>
      <c r="I123" s="162"/>
      <c r="J123" s="163">
        <f t="shared" si="12"/>
        <v>2706323</v>
      </c>
    </row>
    <row r="124" spans="1:10" ht="48" customHeight="1">
      <c r="A124" s="43">
        <v>6050</v>
      </c>
      <c r="B124" s="59" t="s">
        <v>242</v>
      </c>
      <c r="C124" s="93">
        <f>C126+C127+C125</f>
        <v>3475000</v>
      </c>
      <c r="D124" s="92">
        <f>D126+D127+D125</f>
        <v>2695000</v>
      </c>
      <c r="E124" s="92">
        <f>E126+E127+E125</f>
        <v>2459307.66</v>
      </c>
      <c r="F124" s="84">
        <f t="shared" si="13"/>
        <v>91.2544586270872</v>
      </c>
      <c r="G124" s="104"/>
      <c r="H124" s="92"/>
      <c r="I124" s="162"/>
      <c r="J124" s="163">
        <f t="shared" si="12"/>
        <v>2459307.66</v>
      </c>
    </row>
    <row r="125" spans="1:10" ht="70.5" customHeight="1">
      <c r="A125" s="45">
        <v>6051</v>
      </c>
      <c r="B125" s="65" t="s">
        <v>272</v>
      </c>
      <c r="C125" s="97">
        <v>680000</v>
      </c>
      <c r="D125" s="98">
        <v>0</v>
      </c>
      <c r="E125" s="98">
        <v>0</v>
      </c>
      <c r="F125" s="99">
        <v>0</v>
      </c>
      <c r="G125" s="204"/>
      <c r="H125" s="98"/>
      <c r="I125" s="183"/>
      <c r="J125" s="184">
        <f t="shared" si="12"/>
        <v>0</v>
      </c>
    </row>
    <row r="126" spans="1:10" ht="71.25" customHeight="1">
      <c r="A126" s="45" t="s">
        <v>197</v>
      </c>
      <c r="B126" s="58" t="s">
        <v>198</v>
      </c>
      <c r="C126" s="97">
        <v>2400000</v>
      </c>
      <c r="D126" s="32">
        <v>2300000</v>
      </c>
      <c r="E126" s="32">
        <v>2194837.18</v>
      </c>
      <c r="F126" s="99">
        <f t="shared" si="13"/>
        <v>95.42770347826087</v>
      </c>
      <c r="G126" s="182"/>
      <c r="H126" s="32"/>
      <c r="I126" s="162"/>
      <c r="J126" s="184">
        <f>E126+H126</f>
        <v>2194837.18</v>
      </c>
    </row>
    <row r="127" spans="1:10" ht="87.75" customHeight="1">
      <c r="A127" s="45" t="s">
        <v>199</v>
      </c>
      <c r="B127" s="58" t="s">
        <v>200</v>
      </c>
      <c r="C127" s="97">
        <v>395000</v>
      </c>
      <c r="D127" s="32">
        <v>395000</v>
      </c>
      <c r="E127" s="32">
        <v>264470.48</v>
      </c>
      <c r="F127" s="99">
        <f t="shared" si="13"/>
        <v>66.95455189873417</v>
      </c>
      <c r="G127" s="182"/>
      <c r="H127" s="32"/>
      <c r="I127" s="162"/>
      <c r="J127" s="184">
        <f t="shared" si="12"/>
        <v>264470.48</v>
      </c>
    </row>
    <row r="128" spans="1:10" ht="32.25" customHeight="1">
      <c r="A128" s="43" t="s">
        <v>103</v>
      </c>
      <c r="B128" s="50" t="s">
        <v>30</v>
      </c>
      <c r="C128" s="93">
        <v>78367868</v>
      </c>
      <c r="D128" s="11">
        <v>66573335</v>
      </c>
      <c r="E128" s="11">
        <v>61043039.41</v>
      </c>
      <c r="F128" s="84">
        <f t="shared" si="13"/>
        <v>91.69292692036534</v>
      </c>
      <c r="G128" s="161">
        <v>22646026</v>
      </c>
      <c r="H128" s="11">
        <v>8248745.15</v>
      </c>
      <c r="I128" s="162">
        <f>H128/G128*100</f>
        <v>36.42469168762767</v>
      </c>
      <c r="J128" s="163">
        <f t="shared" si="12"/>
        <v>69291784.56</v>
      </c>
    </row>
    <row r="129" spans="1:10" ht="178.5" customHeight="1">
      <c r="A129" s="155">
        <v>6150</v>
      </c>
      <c r="B129" s="39" t="s">
        <v>262</v>
      </c>
      <c r="C129" s="158">
        <v>15317893</v>
      </c>
      <c r="D129" s="117">
        <v>15317893</v>
      </c>
      <c r="E129" s="117">
        <v>0</v>
      </c>
      <c r="F129" s="120">
        <f t="shared" si="13"/>
        <v>0</v>
      </c>
      <c r="G129" s="205"/>
      <c r="H129" s="117"/>
      <c r="I129" s="196"/>
      <c r="J129" s="197"/>
    </row>
    <row r="130" spans="1:10" ht="128.25" customHeight="1">
      <c r="A130" s="156"/>
      <c r="B130" s="40" t="s">
        <v>263</v>
      </c>
      <c r="C130" s="115"/>
      <c r="D130" s="118"/>
      <c r="E130" s="118"/>
      <c r="F130" s="121"/>
      <c r="G130" s="206"/>
      <c r="H130" s="118"/>
      <c r="I130" s="199"/>
      <c r="J130" s="200"/>
    </row>
    <row r="131" spans="1:10" ht="72" customHeight="1">
      <c r="A131" s="157"/>
      <c r="B131" s="41" t="s">
        <v>264</v>
      </c>
      <c r="C131" s="116"/>
      <c r="D131" s="119"/>
      <c r="E131" s="119"/>
      <c r="F131" s="122"/>
      <c r="G131" s="207"/>
      <c r="H131" s="119"/>
      <c r="I131" s="202"/>
      <c r="J131" s="190"/>
    </row>
    <row r="132" spans="1:10" ht="20.25">
      <c r="A132" s="42">
        <v>6300</v>
      </c>
      <c r="B132" s="49" t="s">
        <v>248</v>
      </c>
      <c r="C132" s="83">
        <f>C133+C134+C136</f>
        <v>0</v>
      </c>
      <c r="D132" s="37">
        <f>D133+D134+D136</f>
        <v>0</v>
      </c>
      <c r="E132" s="37">
        <f>E133+E134+E136</f>
        <v>0</v>
      </c>
      <c r="F132" s="81">
        <v>0</v>
      </c>
      <c r="G132" s="75">
        <f>G133+G134+G136</f>
        <v>128752678</v>
      </c>
      <c r="H132" s="37">
        <f>H133+H134+H136</f>
        <v>39672259.8</v>
      </c>
      <c r="I132" s="86">
        <f aca="true" t="shared" si="14" ref="I132:I152">H132/G132*100</f>
        <v>30.812764764395812</v>
      </c>
      <c r="J132" s="22">
        <f aca="true" t="shared" si="15" ref="J132:J141">E132+H132</f>
        <v>39672259.8</v>
      </c>
    </row>
    <row r="133" spans="1:10" ht="40.5">
      <c r="A133" s="43">
        <v>6310</v>
      </c>
      <c r="B133" s="63" t="s">
        <v>249</v>
      </c>
      <c r="C133" s="93"/>
      <c r="D133" s="11"/>
      <c r="E133" s="11"/>
      <c r="F133" s="84"/>
      <c r="G133" s="161">
        <v>121907968</v>
      </c>
      <c r="H133" s="11">
        <v>38622089.4</v>
      </c>
      <c r="I133" s="162">
        <f t="shared" si="14"/>
        <v>31.681349491445875</v>
      </c>
      <c r="J133" s="163">
        <f t="shared" si="15"/>
        <v>38622089.4</v>
      </c>
    </row>
    <row r="134" spans="1:10" ht="20.25">
      <c r="A134" s="43">
        <v>6320</v>
      </c>
      <c r="B134" s="63" t="s">
        <v>250</v>
      </c>
      <c r="C134" s="93"/>
      <c r="D134" s="11"/>
      <c r="E134" s="11"/>
      <c r="F134" s="84"/>
      <c r="G134" s="161">
        <f>G135</f>
        <v>5500000</v>
      </c>
      <c r="H134" s="208">
        <f>H135</f>
        <v>0</v>
      </c>
      <c r="I134" s="162">
        <f t="shared" si="14"/>
        <v>0</v>
      </c>
      <c r="J134" s="163">
        <f t="shared" si="15"/>
        <v>0</v>
      </c>
    </row>
    <row r="135" spans="1:10" ht="40.5">
      <c r="A135" s="45">
        <v>6324</v>
      </c>
      <c r="B135" s="66" t="s">
        <v>251</v>
      </c>
      <c r="C135" s="97"/>
      <c r="D135" s="32"/>
      <c r="E135" s="32"/>
      <c r="F135" s="99"/>
      <c r="G135" s="182">
        <v>5500000</v>
      </c>
      <c r="H135" s="32">
        <v>0</v>
      </c>
      <c r="I135" s="162">
        <f t="shared" si="14"/>
        <v>0</v>
      </c>
      <c r="J135" s="184">
        <f t="shared" si="15"/>
        <v>0</v>
      </c>
    </row>
    <row r="136" spans="1:10" ht="40.5">
      <c r="A136" s="43">
        <v>6430</v>
      </c>
      <c r="B136" s="63" t="s">
        <v>252</v>
      </c>
      <c r="C136" s="93"/>
      <c r="D136" s="11"/>
      <c r="E136" s="11"/>
      <c r="F136" s="84"/>
      <c r="G136" s="161">
        <v>1344710</v>
      </c>
      <c r="H136" s="11">
        <v>1050170.4</v>
      </c>
      <c r="I136" s="162">
        <f t="shared" si="14"/>
        <v>78.09642227692215</v>
      </c>
      <c r="J136" s="163">
        <f t="shared" si="15"/>
        <v>1050170.4</v>
      </c>
    </row>
    <row r="137" spans="1:10" ht="63" customHeight="1">
      <c r="A137" s="42" t="s">
        <v>104</v>
      </c>
      <c r="B137" s="49" t="s">
        <v>40</v>
      </c>
      <c r="C137" s="83">
        <f>C138+C139+C140</f>
        <v>42388942.4</v>
      </c>
      <c r="D137" s="37">
        <f>D138+D139+D140</f>
        <v>35529780</v>
      </c>
      <c r="E137" s="37">
        <f>E138+E139+E140</f>
        <v>32860313.99</v>
      </c>
      <c r="F137" s="81">
        <f>E137/D137*100</f>
        <v>92.48668015957318</v>
      </c>
      <c r="G137" s="75">
        <f>G138+G139+G140</f>
        <v>107202473.99</v>
      </c>
      <c r="H137" s="37">
        <f>H138+H139+H140</f>
        <v>37461143.49</v>
      </c>
      <c r="I137" s="86">
        <f t="shared" si="14"/>
        <v>34.94429008559488</v>
      </c>
      <c r="J137" s="22">
        <f t="shared" si="15"/>
        <v>70321457.48</v>
      </c>
    </row>
    <row r="138" spans="1:10" ht="35.25" customHeight="1">
      <c r="A138" s="43" t="s">
        <v>201</v>
      </c>
      <c r="B138" s="50" t="s">
        <v>31</v>
      </c>
      <c r="C138" s="93">
        <v>19500000</v>
      </c>
      <c r="D138" s="11">
        <v>16200000</v>
      </c>
      <c r="E138" s="11">
        <v>16200000</v>
      </c>
      <c r="F138" s="84">
        <f>E138/D138*100</f>
        <v>100</v>
      </c>
      <c r="G138" s="161"/>
      <c r="H138" s="11"/>
      <c r="I138" s="162"/>
      <c r="J138" s="163">
        <f t="shared" si="15"/>
        <v>16200000</v>
      </c>
    </row>
    <row r="139" spans="1:10" ht="46.5" customHeight="1">
      <c r="A139" s="43" t="s">
        <v>105</v>
      </c>
      <c r="B139" s="50" t="s">
        <v>106</v>
      </c>
      <c r="C139" s="93">
        <v>21594320</v>
      </c>
      <c r="D139" s="11">
        <v>18494800</v>
      </c>
      <c r="E139" s="11">
        <v>15858802.87</v>
      </c>
      <c r="F139" s="84">
        <f>E139/D139*100</f>
        <v>85.74736071760711</v>
      </c>
      <c r="G139" s="161">
        <v>106939213.39</v>
      </c>
      <c r="H139" s="11">
        <v>37371143.59</v>
      </c>
      <c r="I139" s="162">
        <f t="shared" si="14"/>
        <v>34.946155301993855</v>
      </c>
      <c r="J139" s="163">
        <f t="shared" si="15"/>
        <v>53229946.46</v>
      </c>
    </row>
    <row r="140" spans="1:10" ht="54" customHeight="1">
      <c r="A140" s="43">
        <v>6660</v>
      </c>
      <c r="B140" s="59" t="s">
        <v>243</v>
      </c>
      <c r="C140" s="93">
        <f>C141</f>
        <v>1294622.4</v>
      </c>
      <c r="D140" s="92">
        <f>D141</f>
        <v>834980</v>
      </c>
      <c r="E140" s="92">
        <f>E141</f>
        <v>801511.12</v>
      </c>
      <c r="F140" s="84">
        <f aca="true" t="shared" si="16" ref="F140:F145">E140/D140*100</f>
        <v>95.99165488993748</v>
      </c>
      <c r="G140" s="104">
        <f>G141</f>
        <v>263260.6</v>
      </c>
      <c r="H140" s="92">
        <f>H141</f>
        <v>89999.9</v>
      </c>
      <c r="I140" s="162">
        <f t="shared" si="14"/>
        <v>34.18661964608452</v>
      </c>
      <c r="J140" s="163">
        <f t="shared" si="15"/>
        <v>891511.02</v>
      </c>
    </row>
    <row r="141" spans="1:10" ht="31.5" customHeight="1">
      <c r="A141" s="45" t="s">
        <v>107</v>
      </c>
      <c r="B141" s="58" t="s">
        <v>13</v>
      </c>
      <c r="C141" s="97">
        <v>1294622.4</v>
      </c>
      <c r="D141" s="32">
        <v>834980</v>
      </c>
      <c r="E141" s="32">
        <v>801511.12</v>
      </c>
      <c r="F141" s="99">
        <f t="shared" si="16"/>
        <v>95.99165488993748</v>
      </c>
      <c r="G141" s="182">
        <v>263260.6</v>
      </c>
      <c r="H141" s="32">
        <v>89999.9</v>
      </c>
      <c r="I141" s="162">
        <f t="shared" si="14"/>
        <v>34.18661964608452</v>
      </c>
      <c r="J141" s="184">
        <f t="shared" si="15"/>
        <v>891511.02</v>
      </c>
    </row>
    <row r="142" spans="1:10" ht="20.25">
      <c r="A142" s="42" t="s">
        <v>202</v>
      </c>
      <c r="B142" s="49" t="s">
        <v>38</v>
      </c>
      <c r="C142" s="83">
        <f>C143</f>
        <v>2489610</v>
      </c>
      <c r="D142" s="37">
        <f>D143</f>
        <v>1904490</v>
      </c>
      <c r="E142" s="37">
        <f>E143</f>
        <v>1740342.72</v>
      </c>
      <c r="F142" s="85">
        <f t="shared" si="16"/>
        <v>91.38103744309501</v>
      </c>
      <c r="G142" s="75">
        <f>G143</f>
        <v>0</v>
      </c>
      <c r="H142" s="37">
        <f>H143</f>
        <v>0</v>
      </c>
      <c r="I142" s="86">
        <v>0</v>
      </c>
      <c r="J142" s="22">
        <f>H142+E142</f>
        <v>1740342.72</v>
      </c>
    </row>
    <row r="143" spans="1:10" s="34" customFormat="1" ht="39" customHeight="1">
      <c r="A143" s="47">
        <v>7210</v>
      </c>
      <c r="B143" s="59" t="s">
        <v>244</v>
      </c>
      <c r="C143" s="93">
        <f>C144+C145</f>
        <v>2489610</v>
      </c>
      <c r="D143" s="92">
        <f>D144+D145</f>
        <v>1904490</v>
      </c>
      <c r="E143" s="92">
        <f>E144+E145</f>
        <v>1740342.72</v>
      </c>
      <c r="F143" s="84">
        <f t="shared" si="16"/>
        <v>91.38103744309501</v>
      </c>
      <c r="G143" s="104"/>
      <c r="H143" s="92"/>
      <c r="I143" s="162"/>
      <c r="J143" s="163">
        <f aca="true" t="shared" si="17" ref="J143:J152">E143+H143</f>
        <v>1740342.72</v>
      </c>
    </row>
    <row r="144" spans="1:10" ht="55.5" customHeight="1">
      <c r="A144" s="45" t="s">
        <v>203</v>
      </c>
      <c r="B144" s="58" t="s">
        <v>204</v>
      </c>
      <c r="C144" s="97">
        <v>1581300</v>
      </c>
      <c r="D144" s="32">
        <v>1214490</v>
      </c>
      <c r="E144" s="32">
        <v>1050342.72</v>
      </c>
      <c r="F144" s="99">
        <f t="shared" si="16"/>
        <v>86.48426252995084</v>
      </c>
      <c r="G144" s="182"/>
      <c r="H144" s="32"/>
      <c r="I144" s="162"/>
      <c r="J144" s="184">
        <f t="shared" si="17"/>
        <v>1050342.72</v>
      </c>
    </row>
    <row r="145" spans="1:10" ht="57.75" customHeight="1">
      <c r="A145" s="45" t="s">
        <v>205</v>
      </c>
      <c r="B145" s="58" t="s">
        <v>206</v>
      </c>
      <c r="C145" s="97">
        <v>908310</v>
      </c>
      <c r="D145" s="32">
        <v>690000</v>
      </c>
      <c r="E145" s="32">
        <v>690000</v>
      </c>
      <c r="F145" s="99">
        <f t="shared" si="16"/>
        <v>100</v>
      </c>
      <c r="G145" s="182"/>
      <c r="H145" s="32"/>
      <c r="I145" s="162"/>
      <c r="J145" s="184">
        <f t="shared" si="17"/>
        <v>690000</v>
      </c>
    </row>
    <row r="146" spans="1:10" ht="40.5">
      <c r="A146" s="42">
        <v>7300</v>
      </c>
      <c r="B146" s="49" t="s">
        <v>253</v>
      </c>
      <c r="C146" s="87">
        <f>C147</f>
        <v>0</v>
      </c>
      <c r="D146" s="20">
        <f>D147</f>
        <v>0</v>
      </c>
      <c r="E146" s="20">
        <f>E147</f>
        <v>0</v>
      </c>
      <c r="F146" s="81">
        <v>0</v>
      </c>
      <c r="G146" s="76">
        <f>G147</f>
        <v>1000000</v>
      </c>
      <c r="H146" s="20">
        <f>H147</f>
        <v>13500</v>
      </c>
      <c r="I146" s="86">
        <f t="shared" si="14"/>
        <v>1.35</v>
      </c>
      <c r="J146" s="22">
        <f t="shared" si="17"/>
        <v>13500</v>
      </c>
    </row>
    <row r="147" spans="1:10" ht="20.25">
      <c r="A147" s="43">
        <v>7310</v>
      </c>
      <c r="B147" s="63" t="s">
        <v>254</v>
      </c>
      <c r="C147" s="93"/>
      <c r="D147" s="11"/>
      <c r="E147" s="11"/>
      <c r="F147" s="84"/>
      <c r="G147" s="161">
        <v>1000000</v>
      </c>
      <c r="H147" s="11">
        <v>13500</v>
      </c>
      <c r="I147" s="162">
        <f t="shared" si="14"/>
        <v>1.35</v>
      </c>
      <c r="J147" s="163">
        <f t="shared" si="17"/>
        <v>13500</v>
      </c>
    </row>
    <row r="148" spans="1:10" ht="40.5">
      <c r="A148" s="42" t="s">
        <v>108</v>
      </c>
      <c r="B148" s="49" t="s">
        <v>41</v>
      </c>
      <c r="C148" s="83">
        <f>C149</f>
        <v>900000</v>
      </c>
      <c r="D148" s="37">
        <f>D149</f>
        <v>890000</v>
      </c>
      <c r="E148" s="37">
        <f>E149</f>
        <v>802621.79</v>
      </c>
      <c r="F148" s="81">
        <f>E148/D148*100</f>
        <v>90.18222359550562</v>
      </c>
      <c r="G148" s="76">
        <f>G149+G150</f>
        <v>135057733</v>
      </c>
      <c r="H148" s="20">
        <f>H149+H150</f>
        <v>54362601.99</v>
      </c>
      <c r="I148" s="86">
        <f t="shared" si="14"/>
        <v>40.25138048926084</v>
      </c>
      <c r="J148" s="22">
        <f t="shared" si="17"/>
        <v>55165223.78</v>
      </c>
    </row>
    <row r="149" spans="1:10" ht="37.5" customHeight="1">
      <c r="A149" s="43" t="s">
        <v>109</v>
      </c>
      <c r="B149" s="50" t="s">
        <v>110</v>
      </c>
      <c r="C149" s="93">
        <v>900000</v>
      </c>
      <c r="D149" s="11">
        <v>890000</v>
      </c>
      <c r="E149" s="11">
        <v>802621.79</v>
      </c>
      <c r="F149" s="84">
        <f>E149/D149*100</f>
        <v>90.18222359550562</v>
      </c>
      <c r="G149" s="161">
        <v>23912574</v>
      </c>
      <c r="H149" s="11">
        <v>2429634.14</v>
      </c>
      <c r="I149" s="162">
        <f t="shared" si="14"/>
        <v>10.160487699902152</v>
      </c>
      <c r="J149" s="163">
        <f t="shared" si="17"/>
        <v>3232255.93</v>
      </c>
    </row>
    <row r="150" spans="1:10" ht="40.5">
      <c r="A150" s="43">
        <v>7470</v>
      </c>
      <c r="B150" s="63" t="s">
        <v>255</v>
      </c>
      <c r="C150" s="93"/>
      <c r="D150" s="11"/>
      <c r="E150" s="11"/>
      <c r="F150" s="84"/>
      <c r="G150" s="161">
        <v>111145159</v>
      </c>
      <c r="H150" s="11">
        <v>51932967.85</v>
      </c>
      <c r="I150" s="162">
        <f t="shared" si="14"/>
        <v>46.725352968364554</v>
      </c>
      <c r="J150" s="163">
        <f t="shared" si="17"/>
        <v>51932967.85</v>
      </c>
    </row>
    <row r="151" spans="1:10" ht="51.75" customHeight="1">
      <c r="A151" s="42" t="s">
        <v>111</v>
      </c>
      <c r="B151" s="49" t="s">
        <v>42</v>
      </c>
      <c r="C151" s="83">
        <f>C152</f>
        <v>905570</v>
      </c>
      <c r="D151" s="37">
        <f>D152</f>
        <v>690040</v>
      </c>
      <c r="E151" s="37">
        <f>E152</f>
        <v>665327.69</v>
      </c>
      <c r="F151" s="81">
        <f>E151/D151*100</f>
        <v>96.41871340791837</v>
      </c>
      <c r="G151" s="75">
        <f>G152</f>
        <v>11163</v>
      </c>
      <c r="H151" s="37">
        <f>H152</f>
        <v>243.44</v>
      </c>
      <c r="I151" s="86">
        <f t="shared" si="14"/>
        <v>2.1807757771208456</v>
      </c>
      <c r="J151" s="22">
        <f>E151+H151</f>
        <v>665571.1299999999</v>
      </c>
    </row>
    <row r="152" spans="1:10" ht="20.25">
      <c r="A152" s="43" t="s">
        <v>112</v>
      </c>
      <c r="B152" s="50" t="s">
        <v>113</v>
      </c>
      <c r="C152" s="93">
        <v>905570</v>
      </c>
      <c r="D152" s="11">
        <v>690040</v>
      </c>
      <c r="E152" s="11">
        <v>665327.69</v>
      </c>
      <c r="F152" s="84">
        <f>E152/D152*100</f>
        <v>96.41871340791837</v>
      </c>
      <c r="G152" s="161">
        <v>11163</v>
      </c>
      <c r="H152" s="11">
        <v>243.44</v>
      </c>
      <c r="I152" s="162">
        <f t="shared" si="14"/>
        <v>2.1807757771208456</v>
      </c>
      <c r="J152" s="163">
        <f t="shared" si="17"/>
        <v>665571.1299999999</v>
      </c>
    </row>
    <row r="153" spans="1:10" ht="41.25" customHeight="1">
      <c r="A153" s="42" t="s">
        <v>114</v>
      </c>
      <c r="B153" s="49" t="s">
        <v>43</v>
      </c>
      <c r="C153" s="83">
        <f>C154+C155</f>
        <v>2088809</v>
      </c>
      <c r="D153" s="37">
        <f>D154+D155</f>
        <v>25370</v>
      </c>
      <c r="E153" s="37">
        <f>E154+E155</f>
        <v>0</v>
      </c>
      <c r="F153" s="81">
        <f>E153/D153*100</f>
        <v>0</v>
      </c>
      <c r="G153" s="75">
        <f>G154+G155</f>
        <v>0</v>
      </c>
      <c r="H153" s="37">
        <f>H154+H155</f>
        <v>0</v>
      </c>
      <c r="I153" s="86">
        <v>0</v>
      </c>
      <c r="J153" s="22">
        <f>E153+H153</f>
        <v>0</v>
      </c>
    </row>
    <row r="154" spans="1:10" ht="20.25">
      <c r="A154" s="43" t="s">
        <v>207</v>
      </c>
      <c r="B154" s="50" t="s">
        <v>5</v>
      </c>
      <c r="C154" s="93">
        <v>2063439</v>
      </c>
      <c r="D154" s="11">
        <v>0</v>
      </c>
      <c r="E154" s="11">
        <v>0</v>
      </c>
      <c r="F154" s="84">
        <v>0</v>
      </c>
      <c r="G154" s="161"/>
      <c r="H154" s="11"/>
      <c r="I154" s="162"/>
      <c r="J154" s="163">
        <f>E154+H154</f>
        <v>0</v>
      </c>
    </row>
    <row r="155" spans="1:10" ht="79.5" customHeight="1">
      <c r="A155" s="43">
        <v>8100</v>
      </c>
      <c r="B155" s="67" t="s">
        <v>245</v>
      </c>
      <c r="C155" s="93">
        <f>C156</f>
        <v>25370</v>
      </c>
      <c r="D155" s="92">
        <f>D156</f>
        <v>25370</v>
      </c>
      <c r="E155" s="92">
        <f>E156</f>
        <v>0</v>
      </c>
      <c r="F155" s="84">
        <v>0</v>
      </c>
      <c r="G155" s="161"/>
      <c r="H155" s="11"/>
      <c r="I155" s="162"/>
      <c r="J155" s="163">
        <f>E155+H155</f>
        <v>0</v>
      </c>
    </row>
    <row r="156" spans="1:10" ht="123.75" customHeight="1">
      <c r="A156" s="45" t="s">
        <v>208</v>
      </c>
      <c r="B156" s="58" t="s">
        <v>209</v>
      </c>
      <c r="C156" s="97">
        <v>25370</v>
      </c>
      <c r="D156" s="32">
        <v>25370</v>
      </c>
      <c r="E156" s="32">
        <v>0</v>
      </c>
      <c r="F156" s="99">
        <v>0</v>
      </c>
      <c r="G156" s="182"/>
      <c r="H156" s="32"/>
      <c r="I156" s="162"/>
      <c r="J156" s="184">
        <f>E156+H156</f>
        <v>0</v>
      </c>
    </row>
    <row r="157" spans="1:10" ht="20.25">
      <c r="A157" s="42" t="s">
        <v>116</v>
      </c>
      <c r="B157" s="49" t="s">
        <v>18</v>
      </c>
      <c r="C157" s="83">
        <v>7631125.9</v>
      </c>
      <c r="D157" s="21">
        <v>5073193.09</v>
      </c>
      <c r="E157" s="21">
        <v>4243496.59</v>
      </c>
      <c r="F157" s="81">
        <f>E157/D157*100</f>
        <v>83.64547760589967</v>
      </c>
      <c r="G157" s="76">
        <v>208317</v>
      </c>
      <c r="H157" s="21">
        <v>26150</v>
      </c>
      <c r="I157" s="86">
        <f aca="true" t="shared" si="18" ref="I157:I162">H157/G157*100</f>
        <v>12.55298415395767</v>
      </c>
      <c r="J157" s="22">
        <f aca="true" t="shared" si="19" ref="J157:J167">E157+H157</f>
        <v>4269646.59</v>
      </c>
    </row>
    <row r="158" spans="1:10" ht="20.25">
      <c r="A158" s="42" t="s">
        <v>210</v>
      </c>
      <c r="B158" s="49" t="s">
        <v>6</v>
      </c>
      <c r="C158" s="83">
        <v>18041500</v>
      </c>
      <c r="D158" s="21">
        <v>13531000</v>
      </c>
      <c r="E158" s="21">
        <v>13531000</v>
      </c>
      <c r="F158" s="81">
        <f>E158/D158*100</f>
        <v>100</v>
      </c>
      <c r="G158" s="76"/>
      <c r="H158" s="21"/>
      <c r="I158" s="86"/>
      <c r="J158" s="22">
        <f t="shared" si="19"/>
        <v>13531000</v>
      </c>
    </row>
    <row r="159" spans="1:10" ht="81">
      <c r="A159" s="42" t="s">
        <v>115</v>
      </c>
      <c r="B159" s="49" t="s">
        <v>7</v>
      </c>
      <c r="C159" s="83">
        <v>895122.47</v>
      </c>
      <c r="D159" s="21">
        <v>895122.47</v>
      </c>
      <c r="E159" s="21">
        <v>595122.47</v>
      </c>
      <c r="F159" s="81">
        <f>E159/D159*100</f>
        <v>66.4850330480476</v>
      </c>
      <c r="G159" s="76">
        <v>2531017.53</v>
      </c>
      <c r="H159" s="21">
        <v>2380867.53</v>
      </c>
      <c r="I159" s="86">
        <f t="shared" si="18"/>
        <v>94.06760331683677</v>
      </c>
      <c r="J159" s="22">
        <f t="shared" si="19"/>
        <v>2975990</v>
      </c>
    </row>
    <row r="160" spans="1:10" ht="92.25" customHeight="1">
      <c r="A160" s="42" t="s">
        <v>211</v>
      </c>
      <c r="B160" s="49" t="s">
        <v>17</v>
      </c>
      <c r="C160" s="83">
        <v>120000</v>
      </c>
      <c r="D160" s="21">
        <v>120000</v>
      </c>
      <c r="E160" s="21">
        <v>120000</v>
      </c>
      <c r="F160" s="81">
        <f>E160/D160*100</f>
        <v>100</v>
      </c>
      <c r="G160" s="76"/>
      <c r="H160" s="21"/>
      <c r="I160" s="86"/>
      <c r="J160" s="22">
        <f t="shared" si="19"/>
        <v>120000</v>
      </c>
    </row>
    <row r="161" spans="1:10" ht="20.25">
      <c r="A161" s="42" t="s">
        <v>117</v>
      </c>
      <c r="B161" s="49" t="s">
        <v>21</v>
      </c>
      <c r="C161" s="83">
        <v>400000</v>
      </c>
      <c r="D161" s="21">
        <v>400000</v>
      </c>
      <c r="E161" s="21">
        <v>300000</v>
      </c>
      <c r="F161" s="81">
        <f>E161/D161*100</f>
        <v>75</v>
      </c>
      <c r="G161" s="76">
        <v>984243.1</v>
      </c>
      <c r="H161" s="21">
        <v>770683.1</v>
      </c>
      <c r="I161" s="86">
        <f t="shared" si="18"/>
        <v>78.30210849331837</v>
      </c>
      <c r="J161" s="22">
        <f t="shared" si="19"/>
        <v>1070683.1</v>
      </c>
    </row>
    <row r="162" spans="1:10" ht="20.25">
      <c r="A162" s="42">
        <v>9100</v>
      </c>
      <c r="B162" s="49" t="s">
        <v>256</v>
      </c>
      <c r="C162" s="87">
        <f>C163+C164+C165+C166+C167</f>
        <v>0</v>
      </c>
      <c r="D162" s="20">
        <f>D163+D164+D165+D166+D167</f>
        <v>0</v>
      </c>
      <c r="E162" s="20">
        <f>E163+E164+E165+E166+E167</f>
        <v>0</v>
      </c>
      <c r="F162" s="81">
        <v>0</v>
      </c>
      <c r="G162" s="76">
        <f>G163+G164+G165+G166+G167</f>
        <v>5364002.21</v>
      </c>
      <c r="H162" s="20">
        <f>H163+H164+H165+H166+H167</f>
        <v>2106271</v>
      </c>
      <c r="I162" s="86">
        <f t="shared" si="18"/>
        <v>39.26678098814579</v>
      </c>
      <c r="J162" s="22">
        <f t="shared" si="19"/>
        <v>2106271</v>
      </c>
    </row>
    <row r="163" spans="1:10" ht="40.5">
      <c r="A163" s="43">
        <v>9110</v>
      </c>
      <c r="B163" s="63" t="s">
        <v>257</v>
      </c>
      <c r="C163" s="93"/>
      <c r="D163" s="11"/>
      <c r="E163" s="11"/>
      <c r="F163" s="84"/>
      <c r="G163" s="161">
        <v>900036.32</v>
      </c>
      <c r="H163" s="11">
        <v>330558.65</v>
      </c>
      <c r="I163" s="162">
        <f>H163/G163*100</f>
        <v>36.72725674003912</v>
      </c>
      <c r="J163" s="163">
        <f t="shared" si="19"/>
        <v>330558.65</v>
      </c>
    </row>
    <row r="164" spans="1:10" ht="20.25">
      <c r="A164" s="43">
        <v>9120</v>
      </c>
      <c r="B164" s="63" t="s">
        <v>258</v>
      </c>
      <c r="C164" s="93"/>
      <c r="D164" s="11"/>
      <c r="E164" s="11"/>
      <c r="F164" s="84"/>
      <c r="G164" s="161">
        <v>83000</v>
      </c>
      <c r="H164" s="11">
        <v>33982.91</v>
      </c>
      <c r="I164" s="162">
        <f aca="true" t="shared" si="20" ref="I164:I171">H164/G164*100</f>
        <v>40.94326506024097</v>
      </c>
      <c r="J164" s="163">
        <f t="shared" si="19"/>
        <v>33982.91</v>
      </c>
    </row>
    <row r="165" spans="1:10" ht="40.5">
      <c r="A165" s="43">
        <v>9140</v>
      </c>
      <c r="B165" s="63" t="s">
        <v>259</v>
      </c>
      <c r="C165" s="93"/>
      <c r="D165" s="11"/>
      <c r="E165" s="11"/>
      <c r="F165" s="84"/>
      <c r="G165" s="161">
        <v>160000</v>
      </c>
      <c r="H165" s="11">
        <v>41519.28</v>
      </c>
      <c r="I165" s="162">
        <f t="shared" si="20"/>
        <v>25.94955</v>
      </c>
      <c r="J165" s="163">
        <f t="shared" si="19"/>
        <v>41519.28</v>
      </c>
    </row>
    <row r="166" spans="1:10" ht="20.25">
      <c r="A166" s="43">
        <v>9150</v>
      </c>
      <c r="B166" s="63" t="s">
        <v>260</v>
      </c>
      <c r="C166" s="93"/>
      <c r="D166" s="11"/>
      <c r="E166" s="11"/>
      <c r="F166" s="84"/>
      <c r="G166" s="161">
        <v>120000</v>
      </c>
      <c r="H166" s="11">
        <v>0</v>
      </c>
      <c r="I166" s="162">
        <f t="shared" si="20"/>
        <v>0</v>
      </c>
      <c r="J166" s="163">
        <f t="shared" si="19"/>
        <v>0</v>
      </c>
    </row>
    <row r="167" spans="1:10" ht="81">
      <c r="A167" s="43">
        <v>9180</v>
      </c>
      <c r="B167" s="68" t="s">
        <v>261</v>
      </c>
      <c r="C167" s="93"/>
      <c r="D167" s="11"/>
      <c r="E167" s="11"/>
      <c r="F167" s="84"/>
      <c r="G167" s="161">
        <v>4100965.89</v>
      </c>
      <c r="H167" s="11">
        <v>1700210.16</v>
      </c>
      <c r="I167" s="162">
        <f t="shared" si="20"/>
        <v>41.458773508598966</v>
      </c>
      <c r="J167" s="163">
        <f t="shared" si="19"/>
        <v>1700210.16</v>
      </c>
    </row>
    <row r="168" spans="1:10" ht="28.5" customHeight="1">
      <c r="A168" s="13" t="s">
        <v>32</v>
      </c>
      <c r="B168" s="69" t="s">
        <v>10</v>
      </c>
      <c r="C168" s="100">
        <f>C13+C16+C29+C36+C98+C106+C118+C137+C142+C148+C151+C153+C157+C158+C159+C160+C161+C162</f>
        <v>2204582648.42</v>
      </c>
      <c r="D168" s="101">
        <f>D13+D16+D29+D36+D98+D106+D118+D137+D142+D148+D151+D153+D157+D158+D159+D160+D161+D162</f>
        <v>1719922520.7399998</v>
      </c>
      <c r="E168" s="101">
        <f>E13+E16+E29+E36+E98+E106+E118+E137+E142+E148+E151+E153+E157+E158+E159+E160+E161+E162</f>
        <v>1654293712.4499998</v>
      </c>
      <c r="F168" s="159">
        <f>E168/D168*100</f>
        <v>96.1841997241967</v>
      </c>
      <c r="G168" s="209">
        <f>G13+G16+G29+G36+G98+G106+G118+G132+G137+G142+G146+G148+G151+G153+G162+G158+G157+G159+G160+G161</f>
        <v>661651984.5400001</v>
      </c>
      <c r="H168" s="209">
        <f>H13+H16+H29+H36+H98+H106+H118+H132+H137+H142+H146+H148+H151+H153+H162+H158+H157+H159+H160+H161</f>
        <v>298813905.94</v>
      </c>
      <c r="I168" s="210">
        <f t="shared" si="20"/>
        <v>45.16179395241204</v>
      </c>
      <c r="J168" s="212">
        <f>J13+J16+J29+J36+J98+J106+J118+J132+J137+J142+J146+J148+J151+J153+J162+J157+J158+J159+J160+J161</f>
        <v>1953107618.39</v>
      </c>
    </row>
    <row r="169" spans="1:10" ht="69" customHeight="1">
      <c r="A169" s="13"/>
      <c r="B169" s="70" t="s">
        <v>8</v>
      </c>
      <c r="C169" s="93"/>
      <c r="D169" s="11"/>
      <c r="E169" s="11"/>
      <c r="F169" s="84"/>
      <c r="G169" s="161">
        <v>122900.92</v>
      </c>
      <c r="H169" s="11">
        <v>0</v>
      </c>
      <c r="I169" s="162">
        <f t="shared" si="20"/>
        <v>0</v>
      </c>
      <c r="J169" s="163">
        <f>E169+H169</f>
        <v>0</v>
      </c>
    </row>
    <row r="170" spans="1:10" ht="64.5" customHeight="1">
      <c r="A170" s="13"/>
      <c r="B170" s="70" t="s">
        <v>9</v>
      </c>
      <c r="C170" s="93"/>
      <c r="D170" s="11"/>
      <c r="E170" s="11"/>
      <c r="F170" s="84"/>
      <c r="G170" s="161">
        <v>-122900.92</v>
      </c>
      <c r="H170" s="11">
        <v>0</v>
      </c>
      <c r="I170" s="162">
        <f t="shared" si="20"/>
        <v>0</v>
      </c>
      <c r="J170" s="163">
        <f>E170+H170</f>
        <v>0</v>
      </c>
    </row>
    <row r="171" spans="1:10" ht="21" thickBot="1">
      <c r="A171" s="14"/>
      <c r="B171" s="71" t="s">
        <v>14</v>
      </c>
      <c r="C171" s="103">
        <f>C168+C169+C170</f>
        <v>2204582648.42</v>
      </c>
      <c r="D171" s="102">
        <f>D168+D169+D170</f>
        <v>1719922520.7399998</v>
      </c>
      <c r="E171" s="102">
        <f>E168+E169+E170</f>
        <v>1654293712.4499998</v>
      </c>
      <c r="F171" s="160">
        <f>E171/D171*100</f>
        <v>96.1841997241967</v>
      </c>
      <c r="G171" s="213">
        <f>G168+G169+G170</f>
        <v>661651984.5400001</v>
      </c>
      <c r="H171" s="102">
        <f>H168+H169+H170</f>
        <v>298813905.94</v>
      </c>
      <c r="I171" s="214">
        <f t="shared" si="20"/>
        <v>45.16179395241204</v>
      </c>
      <c r="J171" s="215">
        <f>J168+J169+J170</f>
        <v>1953107618.39</v>
      </c>
    </row>
    <row r="172" spans="1:6" ht="20.25">
      <c r="A172" s="1"/>
      <c r="B172" s="27"/>
      <c r="C172" s="4"/>
      <c r="D172" s="5"/>
      <c r="E172" s="5"/>
      <c r="F172" s="5"/>
    </row>
    <row r="173" spans="1:10" ht="20.25">
      <c r="A173" s="1"/>
      <c r="B173" s="27" t="s">
        <v>269</v>
      </c>
      <c r="C173" s="4"/>
      <c r="D173" s="7"/>
      <c r="E173" s="7"/>
      <c r="F173" s="7"/>
      <c r="G173" s="90"/>
      <c r="J173" s="90" t="s">
        <v>270</v>
      </c>
    </row>
    <row r="177" spans="7:9" ht="20.25">
      <c r="G177" s="89">
        <f>G171-658136723.91</f>
        <v>3515260.6300001144</v>
      </c>
      <c r="H177" s="6"/>
      <c r="I177" s="6"/>
    </row>
    <row r="178" spans="7:10" ht="20.25">
      <c r="G178" s="88">
        <f>G179+G180</f>
        <v>3515260.63</v>
      </c>
      <c r="H178" s="106" t="s">
        <v>268</v>
      </c>
      <c r="I178" s="107"/>
      <c r="J178" s="107"/>
    </row>
    <row r="179" ht="20.25">
      <c r="G179" s="211">
        <v>2531017.53</v>
      </c>
    </row>
    <row r="180" ht="20.25">
      <c r="G180" s="211">
        <v>984243.1</v>
      </c>
    </row>
    <row r="181" ht="20.25">
      <c r="G181" s="211"/>
    </row>
  </sheetData>
  <sheetProtection/>
  <mergeCells count="78">
    <mergeCell ref="H129:H131"/>
    <mergeCell ref="I129:I131"/>
    <mergeCell ref="J129:J131"/>
    <mergeCell ref="A129:A131"/>
    <mergeCell ref="C129:C131"/>
    <mergeCell ref="D129:D131"/>
    <mergeCell ref="E129:E131"/>
    <mergeCell ref="F129:F131"/>
    <mergeCell ref="G129:G131"/>
    <mergeCell ref="J55:J56"/>
    <mergeCell ref="G55:G56"/>
    <mergeCell ref="H55:H56"/>
    <mergeCell ref="I55:I56"/>
    <mergeCell ref="A55:A56"/>
    <mergeCell ref="C55:C56"/>
    <mergeCell ref="D55:D56"/>
    <mergeCell ref="E55:E56"/>
    <mergeCell ref="F55:F56"/>
    <mergeCell ref="F57:F59"/>
    <mergeCell ref="J57:J59"/>
    <mergeCell ref="A57:A59"/>
    <mergeCell ref="C57:C59"/>
    <mergeCell ref="D57:D59"/>
    <mergeCell ref="E57:E59"/>
    <mergeCell ref="G57:G59"/>
    <mergeCell ref="G52:G53"/>
    <mergeCell ref="H52:H53"/>
    <mergeCell ref="I52:I53"/>
    <mergeCell ref="A52:A53"/>
    <mergeCell ref="C52:C53"/>
    <mergeCell ref="D52:D53"/>
    <mergeCell ref="E52:E53"/>
    <mergeCell ref="F52:F53"/>
    <mergeCell ref="G41:G47"/>
    <mergeCell ref="H41:H47"/>
    <mergeCell ref="I41:I47"/>
    <mergeCell ref="J41:J47"/>
    <mergeCell ref="A41:A47"/>
    <mergeCell ref="C41:C47"/>
    <mergeCell ref="D41:D47"/>
    <mergeCell ref="E41:E47"/>
    <mergeCell ref="F41:F47"/>
    <mergeCell ref="G38:G40"/>
    <mergeCell ref="H38:H40"/>
    <mergeCell ref="J8:J11"/>
    <mergeCell ref="I38:I40"/>
    <mergeCell ref="J38:J40"/>
    <mergeCell ref="A38:A40"/>
    <mergeCell ref="C38:C40"/>
    <mergeCell ref="D38:D40"/>
    <mergeCell ref="E38:E40"/>
    <mergeCell ref="F38:F40"/>
    <mergeCell ref="B8:B11"/>
    <mergeCell ref="A8:A11"/>
    <mergeCell ref="D9:D11"/>
    <mergeCell ref="I9:I11"/>
    <mergeCell ref="F9:F11"/>
    <mergeCell ref="G8:I8"/>
    <mergeCell ref="C8:F8"/>
    <mergeCell ref="C9:C11"/>
    <mergeCell ref="G9:G11"/>
    <mergeCell ref="E9:E11"/>
    <mergeCell ref="A92:A94"/>
    <mergeCell ref="C92:C94"/>
    <mergeCell ref="D92:D94"/>
    <mergeCell ref="E92:E94"/>
    <mergeCell ref="F92:F94"/>
    <mergeCell ref="G92:G94"/>
    <mergeCell ref="H178:J178"/>
    <mergeCell ref="H92:H94"/>
    <mergeCell ref="I92:I94"/>
    <mergeCell ref="J92:J94"/>
    <mergeCell ref="I2:J2"/>
    <mergeCell ref="I3:J3"/>
    <mergeCell ref="H9:H11"/>
    <mergeCell ref="J52:J53"/>
    <mergeCell ref="H57:H59"/>
    <mergeCell ref="I57:I59"/>
  </mergeCells>
  <printOptions/>
  <pageMargins left="0.1968503937007874" right="0.1968503937007874" top="0.3937007874015748" bottom="0.35433070866141736" header="0.31496062992125984" footer="0.31496062992125984"/>
  <pageSetup fitToHeight="4" horizontalDpi="600" verticalDpi="600" orientation="landscape" paperSize="9" scale="46" r:id="rId2"/>
  <rowBreaks count="9" manualBreakCount="9">
    <brk id="41" max="9" man="1"/>
    <brk id="48" max="9" man="1"/>
    <brk id="56" max="9" man="1"/>
    <brk id="66" max="9" man="1"/>
    <brk id="81" max="9" man="1"/>
    <brk id="92" max="9" man="1"/>
    <brk id="114" max="9" man="1"/>
    <brk id="129" max="9" man="1"/>
    <brk id="15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i_pyatachenko</dc:creator>
  <cp:keywords/>
  <dc:description/>
  <cp:lastModifiedBy>Ковтун Денис Леонідович</cp:lastModifiedBy>
  <cp:lastPrinted>2017-11-01T12:21:46Z</cp:lastPrinted>
  <dcterms:created xsi:type="dcterms:W3CDTF">2003-12-23T13:56:31Z</dcterms:created>
  <dcterms:modified xsi:type="dcterms:W3CDTF">2017-11-01T12:22:02Z</dcterms:modified>
  <cp:category/>
  <cp:version/>
  <cp:contentType/>
  <cp:contentStatus/>
</cp:coreProperties>
</file>