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430" windowHeight="7890" activeTab="4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Виробництво!$A$1:$E$60</definedName>
    <definedName name="_xlnm.Print_Area" localSheetId="3">Постачання!$A$1:$F$46</definedName>
    <definedName name="_xlnm.Print_Area" localSheetId="0">'Теплова енергія'!$A$1:$E$56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44525"/>
</workbook>
</file>

<file path=xl/calcChain.xml><?xml version="1.0" encoding="utf-8"?>
<calcChain xmlns="http://schemas.openxmlformats.org/spreadsheetml/2006/main">
  <c r="D25" i="5" l="1"/>
  <c r="D17" i="5" l="1"/>
  <c r="C20" i="5" l="1"/>
  <c r="C17" i="5"/>
  <c r="C24" i="5" s="1"/>
  <c r="C25" i="5" s="1"/>
  <c r="C27" i="5" s="1"/>
  <c r="D27" i="5"/>
  <c r="D44" i="1" l="1"/>
  <c r="E44" i="1"/>
  <c r="C44" i="1"/>
  <c r="D20" i="5" l="1"/>
  <c r="D24" i="5" s="1"/>
  <c r="C15" i="5" l="1"/>
  <c r="D15" i="5"/>
  <c r="E36" i="4"/>
  <c r="D36" i="4"/>
  <c r="C36" i="4"/>
  <c r="E31" i="4"/>
  <c r="E27" i="4" s="1"/>
  <c r="D31" i="4"/>
  <c r="D27" i="4" s="1"/>
  <c r="C31" i="4"/>
  <c r="C27" i="4" s="1"/>
  <c r="E23" i="4"/>
  <c r="D23" i="4"/>
  <c r="C23" i="4"/>
  <c r="E19" i="4"/>
  <c r="D19" i="4"/>
  <c r="C19" i="4"/>
  <c r="E41" i="3"/>
  <c r="D41" i="3"/>
  <c r="C41" i="3"/>
  <c r="E29" i="3"/>
  <c r="D29" i="3"/>
  <c r="C29" i="3"/>
  <c r="E25" i="3"/>
  <c r="D25" i="3"/>
  <c r="C25" i="3"/>
  <c r="E21" i="3"/>
  <c r="D21" i="3"/>
  <c r="C21" i="3"/>
  <c r="E16" i="3"/>
  <c r="E15" i="3" s="1"/>
  <c r="E34" i="3" s="1"/>
  <c r="D16" i="3"/>
  <c r="C16" i="3"/>
  <c r="E56" i="2"/>
  <c r="E54" i="2" s="1"/>
  <c r="D56" i="2"/>
  <c r="D54" i="2" s="1"/>
  <c r="C56" i="2"/>
  <c r="E38" i="2"/>
  <c r="D38" i="2"/>
  <c r="C38" i="2"/>
  <c r="E31" i="2"/>
  <c r="D31" i="2"/>
  <c r="C31" i="2"/>
  <c r="E27" i="2"/>
  <c r="D27" i="2"/>
  <c r="C27" i="2"/>
  <c r="E23" i="2"/>
  <c r="D23" i="2"/>
  <c r="C23" i="2"/>
  <c r="E17" i="2"/>
  <c r="E16" i="2" s="1"/>
  <c r="E36" i="2" s="1"/>
  <c r="D17" i="2"/>
  <c r="C17" i="2"/>
  <c r="E47" i="1"/>
  <c r="D47" i="1"/>
  <c r="C47" i="1"/>
  <c r="E43" i="1"/>
  <c r="E39" i="1"/>
  <c r="D39" i="1"/>
  <c r="C39" i="1"/>
  <c r="E35" i="1"/>
  <c r="D35" i="1"/>
  <c r="C35" i="1"/>
  <c r="E31" i="1"/>
  <c r="D31" i="1"/>
  <c r="C31" i="1"/>
  <c r="E22" i="1"/>
  <c r="D22" i="1"/>
  <c r="C22" i="1"/>
  <c r="C43" i="1" l="1"/>
  <c r="E14" i="3"/>
  <c r="E16" i="1" s="1"/>
  <c r="D43" i="1"/>
  <c r="C16" i="2"/>
  <c r="C36" i="2" s="1"/>
  <c r="C42" i="2" s="1"/>
  <c r="D16" i="4"/>
  <c r="C16" i="4"/>
  <c r="C33" i="4" s="1"/>
  <c r="E16" i="4"/>
  <c r="E15" i="4" s="1"/>
  <c r="C15" i="3"/>
  <c r="C34" i="3" s="1"/>
  <c r="D15" i="3"/>
  <c r="D34" i="3" s="1"/>
  <c r="D16" i="2"/>
  <c r="D36" i="2" s="1"/>
  <c r="D42" i="2" s="1"/>
  <c r="E21" i="1"/>
  <c r="E51" i="1" s="1"/>
  <c r="C21" i="1"/>
  <c r="C51" i="1" s="1"/>
  <c r="D21" i="1"/>
  <c r="C54" i="2"/>
  <c r="E42" i="2"/>
  <c r="C38" i="3"/>
  <c r="E38" i="3"/>
  <c r="E33" i="4" l="1"/>
  <c r="C15" i="2"/>
  <c r="C15" i="1" s="1"/>
  <c r="D51" i="1"/>
  <c r="E17" i="1"/>
  <c r="D15" i="4"/>
  <c r="D17" i="1" s="1"/>
  <c r="C15" i="4"/>
  <c r="C17" i="1" s="1"/>
  <c r="D14" i="3"/>
  <c r="D16" i="1" s="1"/>
  <c r="C14" i="3"/>
  <c r="C16" i="1" s="1"/>
  <c r="D15" i="2"/>
  <c r="D15" i="1" s="1"/>
  <c r="G38" i="2"/>
  <c r="E15" i="2"/>
  <c r="E15" i="1" s="1"/>
  <c r="D33" i="4"/>
  <c r="D38" i="3"/>
  <c r="E14" i="1" l="1"/>
  <c r="E19" i="1" s="1"/>
  <c r="E18" i="1" s="1"/>
  <c r="D14" i="1"/>
  <c r="D19" i="1" s="1"/>
  <c r="D18" i="1" s="1"/>
  <c r="C14" i="1"/>
  <c r="C19" i="1" s="1"/>
  <c r="C18" i="1" s="1"/>
</calcChain>
</file>

<file path=xl/sharedStrings.xml><?xml version="1.0" encoding="utf-8"?>
<sst xmlns="http://schemas.openxmlformats.org/spreadsheetml/2006/main" count="361" uniqueCount="158">
  <si>
    <t xml:space="preserve">до рішення виконавчого комітету </t>
  </si>
  <si>
    <t xml:space="preserve">Хмельницької міської ради </t>
  </si>
  <si>
    <t xml:space="preserve">від                         №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</si>
  <si>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</si>
  <si>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</si>
  <si>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</si>
  <si>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</si>
  <si>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для потреб бюджетних установ</t>
  </si>
  <si>
    <t>для потреб інших споживачів</t>
  </si>
  <si>
    <t>для потреб релігійних організацій</t>
  </si>
  <si>
    <t>І</t>
  </si>
  <si>
    <t>Тарифи на теплову енергію без ПДВ,                       у тому числі:</t>
  </si>
  <si>
    <t>тарифи на виробництво теплової енергії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</si>
  <si>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</si>
  <si>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</si>
  <si>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</si>
  <si>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</si>
  <si>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</si>
  <si>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</si>
  <si>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</si>
  <si>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</si>
  <si>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</si>
  <si>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</si>
  <si>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</si>
  <si>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</si>
  <si>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</si>
  <si>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</si>
  <si>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</si>
  <si>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</si>
  <si>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</si>
  <si>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</si>
  <si>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</si>
  <si>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</si>
  <si>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</si>
  <si>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</si>
  <si>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</si>
  <si>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</si>
  <si>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</si>
  <si>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</si>
  <si>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</si>
  <si>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</si>
  <si>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</si>
  <si>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</si>
  <si>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</si>
  <si>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</si>
  <si>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</si>
  <si>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</si>
  <si>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</si>
  <si>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</si>
  <si>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</si>
  <si>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</si>
  <si>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</si>
  <si>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</si>
  <si>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</si>
  <si>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</si>
  <si>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</si>
  <si>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</si>
  <si>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</si>
  <si>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</si>
  <si>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</si>
  <si>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</si>
  <si>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</si>
  <si>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</si>
  <si>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</si>
  <si>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</si>
  <si>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</si>
  <si>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</si>
  <si>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</si>
  <si>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</si>
  <si>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</si>
  <si>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</si>
  <si>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</si>
  <si>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</si>
  <si>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</si>
  <si>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</si>
  <si>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</si>
  <si>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</si>
  <si>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</si>
  <si>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Структура тарифів на виробництво теплової енергії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</si>
  <si>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</si>
  <si>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</si>
  <si>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</si>
  <si>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</si>
  <si>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</si>
  <si>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</si>
  <si>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</si>
  <si>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</si>
  <si>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</si>
  <si>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</si>
  <si>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</si>
  <si>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</si>
  <si>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</si>
  <si>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</si>
  <si>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</si>
  <si>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</si>
  <si>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</si>
  <si>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</si>
  <si>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</si>
  <si>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</si>
  <si>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</si>
  <si>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</si>
  <si>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</si>
  <si>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</si>
  <si>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</si>
  <si>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</si>
  <si>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</si>
  <si>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</si>
  <si>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</si>
  <si>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</si>
  <si>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</si>
  <si>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</si>
  <si>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</si>
  <si>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</si>
  <si>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</si>
  <si>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</si>
  <si>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</si>
  <si>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Річний обсяг реалізації теплової енергії власним споживачам, Гкал</t>
  </si>
  <si>
    <t xml:space="preserve">Структура тарифів на постачання теплової енергії 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</si>
  <si>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</si>
  <si>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</si>
  <si>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</si>
  <si>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</si>
  <si>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</si>
  <si>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</si>
  <si>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</si>
  <si>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</si>
  <si>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</si>
  <si>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</si>
  <si>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</si>
  <si>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</si>
  <si>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</si>
  <si>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</si>
  <si>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</si>
  <si>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</si>
  <si>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</si>
  <si>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</si>
  <si>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</si>
  <si>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</si>
  <si>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тариф, грн./куб.м.</t>
  </si>
  <si>
    <t>11.1</t>
  </si>
  <si>
    <t>11.2</t>
  </si>
  <si>
    <t>11.3</t>
  </si>
  <si>
    <t>Тарифи на транспортування теплової енергії без ПДВ       ((п.4+п.5+п.6+п.7+п.9+п.10+п.11)/п.12)</t>
  </si>
  <si>
    <t>грн/Гкал, без ПДВ</t>
  </si>
  <si>
    <t>грн/Гкал,без ПДВ</t>
  </si>
  <si>
    <t>1.4.3</t>
  </si>
  <si>
    <t>2.3</t>
  </si>
  <si>
    <t>Тарифи на постачання теплової енергії без ПДВ   ((п.1+п.2+п.3+п.4+п.6+п.7+п.8)/п.9)</t>
  </si>
  <si>
    <t>Структура тарифів на теплову енергію, грн/Гкал, без ПДВ</t>
  </si>
  <si>
    <t xml:space="preserve">тарифи на транспортування теплової енергії </t>
  </si>
  <si>
    <t>Податок на додану вартість</t>
  </si>
  <si>
    <t>Тарифи на послугу з постачання теплової енергії,  з ПДВ</t>
  </si>
  <si>
    <t xml:space="preserve">Структура тарифів на транспортування теплової енергії </t>
  </si>
  <si>
    <t>Додаток 6-1</t>
  </si>
  <si>
    <t>Додаток 6-2</t>
  </si>
  <si>
    <t>Додаток 6-3</t>
  </si>
  <si>
    <t>Додаток 6-4</t>
  </si>
  <si>
    <t>Додаток 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</si>
</sst>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₴_-;\-* #,##0.00_₴_-;_-* &quot;-&quot;??_₴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\ _г_р_н_._-;\-* #,##0.00\ _г_р_н_._-;_-* &quot;-&quot;??\ _г_р_н_._-;_-@_-"/>
    <numFmt numFmtId="170" formatCode="dd\ mmm\ yyyy_);;;&quot;  &quot;@"/>
    <numFmt numFmtId="171" formatCode="_([$€]* #,##0.00_);_([$€]* \(#,##0.00\);_([$€]* &quot;-&quot;??_);_(@_)"/>
    <numFmt numFmtId="172" formatCode="#,##0_);\(#,##0\);&quot;- &quot;;&quot;  &quot;@"/>
    <numFmt numFmtId="173" formatCode="0.0_)"/>
    <numFmt numFmtId="174" formatCode="_-* #,##0\ _к_._-;\-* #,##0\ _к_._-;_-* &quot;-&quot;\ _к_._-;_-@_-"/>
    <numFmt numFmtId="175" formatCode="_(* #,##0.00_);_(* \(#,##0.00\);_(* &quot;-&quot;??_);_(@_)"/>
    <numFmt numFmtId="176" formatCode="_-* #,##0.0\ _г_р_н_._-;\-* #,##0.0\ _г_р_н_._-;_-* &quot;-&quot;??\ _г_р_н_.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68">
    <xf numFmtId="0" fontId="0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29" applyNumberFormat="0" applyAlignment="0" applyProtection="0"/>
    <xf numFmtId="0" fontId="19" fillId="4" borderId="29" applyNumberFormat="0" applyAlignment="0" applyProtection="0"/>
    <xf numFmtId="0" fontId="20" fillId="25" borderId="30" applyNumberFormat="0" applyAlignment="0" applyProtection="0"/>
    <xf numFmtId="169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5" fillId="0" borderId="0"/>
    <xf numFmtId="0" fontId="15" fillId="0" borderId="0"/>
    <xf numFmtId="0" fontId="24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0" borderId="31" applyNumberFormat="0" applyFill="0" applyAlignment="0" applyProtection="0"/>
    <xf numFmtId="0" fontId="28" fillId="0" borderId="32" applyNumberFormat="0" applyFill="0" applyAlignment="0" applyProtection="0"/>
    <xf numFmtId="0" fontId="29" fillId="0" borderId="33" applyNumberFormat="0" applyFill="0" applyAlignment="0" applyProtection="0"/>
    <xf numFmtId="0" fontId="29" fillId="0" borderId="0" applyNumberFormat="0" applyFill="0" applyBorder="0" applyAlignment="0" applyProtection="0"/>
    <xf numFmtId="173" fontId="30" fillId="0" borderId="0" applyNumberFormat="0"/>
    <xf numFmtId="0" fontId="31" fillId="0" borderId="0"/>
    <xf numFmtId="0" fontId="32" fillId="5" borderId="29" applyNumberFormat="0" applyAlignment="0" applyProtection="0"/>
    <xf numFmtId="0" fontId="32" fillId="5" borderId="29" applyNumberFormat="0" applyAlignment="0" applyProtection="0"/>
    <xf numFmtId="0" fontId="33" fillId="0" borderId="34" applyNumberFormat="0" applyFill="0" applyAlignment="0" applyProtection="0"/>
    <xf numFmtId="0" fontId="34" fillId="14" borderId="0" applyNumberFormat="0" applyBorder="0" applyAlignment="0" applyProtection="0"/>
    <xf numFmtId="0" fontId="35" fillId="0" borderId="0" applyNumberFormat="0" applyFill="0" applyBorder="0" applyAlignment="0" applyProtection="0"/>
    <xf numFmtId="9" fontId="36" fillId="0" borderId="0"/>
    <xf numFmtId="9" fontId="36" fillId="0" borderId="0"/>
    <xf numFmtId="0" fontId="21" fillId="6" borderId="35" applyNumberFormat="0" applyFont="0" applyAlignment="0" applyProtection="0"/>
    <xf numFmtId="0" fontId="21" fillId="6" borderId="35" applyNumberFormat="0" applyFon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8" fillId="4" borderId="0">
      <alignment horizontal="center" vertical="center"/>
    </xf>
    <xf numFmtId="0" fontId="39" fillId="4" borderId="0">
      <alignment horizontal="left" vertical="center"/>
    </xf>
    <xf numFmtId="1" fontId="40" fillId="0" borderId="0"/>
    <xf numFmtId="0" fontId="41" fillId="0" borderId="0" applyNumberFormat="0" applyFill="0" applyBorder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0" fillId="0" borderId="0"/>
    <xf numFmtId="0" fontId="43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18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44" fillId="5" borderId="29" applyNumberFormat="0" applyAlignment="0" applyProtection="0"/>
    <xf numFmtId="0" fontId="32" fillId="5" borderId="29" applyNumberFormat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46" fillId="12" borderId="36" applyNumberFormat="0" applyAlignment="0" applyProtection="0"/>
    <xf numFmtId="0" fontId="37" fillId="12" borderId="36" applyNumberFormat="0" applyAlignment="0" applyProtection="0"/>
    <xf numFmtId="0" fontId="46" fillId="4" borderId="36" applyNumberFormat="0" applyAlignment="0" applyProtection="0"/>
    <xf numFmtId="0" fontId="47" fillId="12" borderId="29" applyNumberFormat="0" applyAlignment="0" applyProtection="0"/>
    <xf numFmtId="0" fontId="19" fillId="12" borderId="29" applyNumberFormat="0" applyAlignment="0" applyProtection="0"/>
    <xf numFmtId="0" fontId="47" fillId="4" borderId="29" applyNumberFormat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8" fontId="45" fillId="0" borderId="0" applyFill="0" applyBorder="0" applyAlignment="0" applyProtection="0"/>
    <xf numFmtId="0" fontId="49" fillId="0" borderId="38" applyNumberFormat="0" applyFill="0" applyAlignment="0" applyProtection="0"/>
    <xf numFmtId="0" fontId="50" fillId="0" borderId="38" applyNumberFormat="0" applyFill="0" applyAlignment="0" applyProtection="0"/>
    <xf numFmtId="0" fontId="49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2" applyNumberFormat="0" applyFill="0" applyAlignment="0" applyProtection="0"/>
    <xf numFmtId="0" fontId="53" fillId="0" borderId="32" applyNumberFormat="0" applyFill="0" applyAlignment="0" applyProtection="0"/>
    <xf numFmtId="0" fontId="52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39" applyNumberFormat="0" applyFill="0" applyAlignment="0" applyProtection="0"/>
    <xf numFmtId="0" fontId="56" fillId="0" borderId="39" applyNumberFormat="0" applyFill="0" applyAlignment="0" applyProtection="0"/>
    <xf numFmtId="0" fontId="55" fillId="0" borderId="39" applyNumberFormat="0" applyFill="0" applyAlignment="0" applyProtection="0"/>
    <xf numFmtId="0" fontId="57" fillId="0" borderId="3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5" fillId="0" borderId="0"/>
    <xf numFmtId="0" fontId="15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8" fillId="0" borderId="40" applyNumberFormat="0" applyFill="0" applyAlignment="0" applyProtection="0"/>
    <xf numFmtId="0" fontId="42" fillId="0" borderId="40" applyNumberFormat="0" applyFill="0" applyAlignment="0" applyProtection="0"/>
    <xf numFmtId="0" fontId="58" fillId="0" borderId="37" applyNumberFormat="0" applyFill="0" applyAlignment="0" applyProtection="0"/>
    <xf numFmtId="0" fontId="59" fillId="25" borderId="30" applyNumberFormat="0" applyAlignment="0" applyProtection="0"/>
    <xf numFmtId="0" fontId="20" fillId="25" borderId="30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8" fillId="0" borderId="0"/>
    <xf numFmtId="0" fontId="65" fillId="0" borderId="0"/>
    <xf numFmtId="0" fontId="65" fillId="0" borderId="0"/>
    <xf numFmtId="0" fontId="65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5" fillId="0" borderId="0"/>
    <xf numFmtId="0" fontId="5" fillId="0" borderId="0"/>
    <xf numFmtId="0" fontId="2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4" fillId="0" borderId="0"/>
    <xf numFmtId="0" fontId="64" fillId="0" borderId="0"/>
    <xf numFmtId="0" fontId="1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5" fillId="0" borderId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6" borderId="35" applyNumberFormat="0" applyFont="0" applyAlignment="0" applyProtection="0"/>
    <xf numFmtId="0" fontId="48" fillId="6" borderId="35" applyNumberFormat="0" applyFont="0" applyAlignment="0" applyProtection="0"/>
    <xf numFmtId="0" fontId="14" fillId="6" borderId="35" applyNumberFormat="0" applyFont="0" applyAlignment="0" applyProtection="0"/>
    <xf numFmtId="0" fontId="71" fillId="6" borderId="35" applyNumberFormat="0" applyFon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ill="0" applyBorder="0" applyAlignment="0" applyProtection="0"/>
    <xf numFmtId="0" fontId="72" fillId="0" borderId="34" applyNumberFormat="0" applyFill="0" applyAlignment="0" applyProtection="0"/>
    <xf numFmtId="0" fontId="33" fillId="0" borderId="34" applyNumberFormat="0" applyFill="0" applyAlignment="0" applyProtection="0"/>
    <xf numFmtId="0" fontId="73" fillId="0" borderId="0"/>
    <xf numFmtId="0" fontId="74" fillId="0" borderId="41">
      <alignment vertical="center" wrapText="1"/>
    </xf>
    <xf numFmtId="0" fontId="48" fillId="0" borderId="0">
      <alignment vertical="justify"/>
    </xf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6" fillId="10" borderId="0" applyNumberFormat="0" applyBorder="0" applyAlignment="0" applyProtection="0"/>
    <xf numFmtId="0" fontId="26" fillId="10" borderId="0" applyNumberFormat="0" applyBorder="0" applyAlignment="0" applyProtection="0"/>
  </cellStyleXfs>
  <cellXfs count="228">
    <xf numFmtId="0" fontId="0" fillId="0" borderId="0" xfId="0"/>
    <xf numFmtId="0" fontId="4" fillId="0" borderId="0" xfId="1"/>
    <xf numFmtId="0" fontId="6" fillId="0" borderId="0" xfId="0" applyFont="1"/>
    <xf numFmtId="0" fontId="6" fillId="0" borderId="0" xfId="1" applyFont="1"/>
    <xf numFmtId="0" fontId="4" fillId="0" borderId="6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6" xfId="1" applyNumberForma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center" wrapText="1"/>
    </xf>
    <xf numFmtId="0" fontId="4" fillId="0" borderId="6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6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0" xfId="1" applyBorder="1" applyAlignment="1">
      <alignment horizontal="center" vertical="center"/>
    </xf>
    <xf numFmtId="0" fontId="4" fillId="0" borderId="7" xfId="1" applyBorder="1" applyAlignment="1">
      <alignment vertical="center" wrapText="1"/>
    </xf>
    <xf numFmtId="2" fontId="4" fillId="0" borderId="9" xfId="1" applyNumberFormat="1" applyBorder="1" applyAlignment="1">
      <alignment horizontal="center" vertical="center" wrapText="1"/>
    </xf>
    <xf numFmtId="2" fontId="4" fillId="3" borderId="9" xfId="1" applyNumberForma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4" fillId="0" borderId="11" xfId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49" fontId="3" fillId="0" borderId="6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2" fontId="4" fillId="0" borderId="2" xfId="1" applyNumberFormat="1" applyBorder="1" applyAlignment="1">
      <alignment horizontal="center" vertical="center" wrapText="1"/>
    </xf>
    <xf numFmtId="2" fontId="4" fillId="0" borderId="13" xfId="1" applyNumberForma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2" fontId="2" fillId="0" borderId="0" xfId="1" applyNumberFormat="1" applyFont="1" applyBorder="1" applyAlignment="1">
      <alignment vertical="center" wrapText="1"/>
    </xf>
    <xf numFmtId="2" fontId="8" fillId="0" borderId="0" xfId="1" applyNumberFormat="1" applyFont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0" fontId="4" fillId="0" borderId="10" xfId="1" applyBorder="1" applyAlignment="1">
      <alignment horizontal="center"/>
    </xf>
    <xf numFmtId="0" fontId="4" fillId="0" borderId="7" xfId="1" applyBorder="1" applyAlignment="1">
      <alignment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16" xfId="1" applyNumberFormat="1" applyFont="1" applyBorder="1" applyAlignment="1">
      <alignment horizontal="center" vertical="center" wrapText="1"/>
    </xf>
    <xf numFmtId="2" fontId="4" fillId="0" borderId="18" xfId="1" applyNumberFormat="1" applyFont="1" applyBorder="1" applyAlignment="1">
      <alignment horizontal="center" vertical="center" wrapText="1"/>
    </xf>
    <xf numFmtId="0" fontId="4" fillId="0" borderId="0" xfId="1" applyFont="1" applyBorder="1"/>
    <xf numFmtId="49" fontId="3" fillId="0" borderId="19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2" fontId="3" fillId="0" borderId="19" xfId="1" applyNumberFormat="1" applyFon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0" fontId="4" fillId="0" borderId="21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4" fillId="0" borderId="22" xfId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49" fontId="4" fillId="0" borderId="7" xfId="1" applyNumberFormat="1" applyBorder="1" applyAlignment="1">
      <alignment horizontal="center" vertical="center" wrapText="1"/>
    </xf>
    <xf numFmtId="0" fontId="4" fillId="0" borderId="23" xfId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49" fontId="4" fillId="0" borderId="19" xfId="1" applyNumberFormat="1" applyBorder="1" applyAlignment="1">
      <alignment horizontal="center" vertical="center" wrapText="1"/>
    </xf>
    <xf numFmtId="0" fontId="4" fillId="0" borderId="20" xfId="1" applyBorder="1" applyAlignment="1">
      <alignment vertical="center" wrapText="1"/>
    </xf>
    <xf numFmtId="0" fontId="4" fillId="0" borderId="26" xfId="1" applyBorder="1" applyAlignment="1">
      <alignment horizontal="center" vertical="center" wrapText="1"/>
    </xf>
    <xf numFmtId="0" fontId="4" fillId="0" borderId="27" xfId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2" fontId="4" fillId="0" borderId="3" xfId="1" applyNumberForma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top" wrapText="1"/>
    </xf>
    <xf numFmtId="0" fontId="4" fillId="0" borderId="2" xfId="1" applyBorder="1" applyAlignment="1">
      <alignment horizontal="center" vertical="top" wrapText="1"/>
    </xf>
    <xf numFmtId="0" fontId="4" fillId="0" borderId="13" xfId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7" xfId="1" applyBorder="1" applyAlignment="1">
      <alignment horizontal="center" vertical="top" wrapText="1"/>
    </xf>
    <xf numFmtId="0" fontId="4" fillId="0" borderId="28" xfId="1" applyBorder="1" applyAlignment="1">
      <alignment horizontal="center" vertical="center"/>
    </xf>
    <xf numFmtId="0" fontId="4" fillId="0" borderId="19" xfId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8" fillId="0" borderId="0" xfId="1" applyFont="1" applyBorder="1"/>
    <xf numFmtId="0" fontId="13" fillId="0" borderId="0" xfId="1" applyFont="1"/>
    <xf numFmtId="49" fontId="7" fillId="0" borderId="6" xfId="1" applyNumberFormat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168" fontId="7" fillId="2" borderId="6" xfId="1" applyNumberFormat="1" applyFont="1" applyFill="1" applyBorder="1" applyAlignment="1">
      <alignment horizontal="center" vertical="center" wrapText="1"/>
    </xf>
    <xf numFmtId="168" fontId="4" fillId="0" borderId="6" xfId="1" applyNumberFormat="1" applyBorder="1" applyAlignment="1">
      <alignment horizontal="center" vertical="center" wrapText="1"/>
    </xf>
    <xf numFmtId="168" fontId="4" fillId="0" borderId="6" xfId="1" applyNumberFormat="1" applyFont="1" applyBorder="1" applyAlignment="1">
      <alignment horizontal="center" vertical="center" wrapText="1"/>
    </xf>
    <xf numFmtId="0" fontId="4" fillId="0" borderId="0" xfId="1" applyFont="1"/>
    <xf numFmtId="0" fontId="4" fillId="2" borderId="6" xfId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top" wrapText="1"/>
    </xf>
    <xf numFmtId="2" fontId="1" fillId="0" borderId="6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wrapText="1"/>
    </xf>
    <xf numFmtId="4" fontId="7" fillId="2" borderId="6" xfId="1" applyNumberFormat="1" applyFont="1" applyFill="1" applyBorder="1" applyAlignment="1">
      <alignment horizontal="center" vertical="center" wrapText="1"/>
    </xf>
    <xf numFmtId="2" fontId="4" fillId="0" borderId="0" xfId="1" applyNumberFormat="1"/>
    <xf numFmtId="2" fontId="3" fillId="0" borderId="6" xfId="1" applyNumberFormat="1" applyFont="1" applyBorder="1" applyAlignment="1">
      <alignment horizontal="center" vertical="top" wrapText="1"/>
    </xf>
    <xf numFmtId="0" fontId="1" fillId="0" borderId="41" xfId="1" applyFont="1" applyBorder="1" applyAlignment="1">
      <alignment horizontal="left" vertical="center" wrapText="1"/>
    </xf>
    <xf numFmtId="2" fontId="1" fillId="0" borderId="41" xfId="1" applyNumberFormat="1" applyFont="1" applyBorder="1" applyAlignment="1">
      <alignment horizontal="center" vertical="center" wrapText="1"/>
    </xf>
    <xf numFmtId="0" fontId="1" fillId="3" borderId="41" xfId="1" applyFont="1" applyFill="1" applyBorder="1" applyAlignment="1" applyProtection="1">
      <alignment wrapText="1"/>
    </xf>
    <xf numFmtId="2" fontId="1" fillId="0" borderId="41" xfId="1" applyNumberFormat="1" applyFont="1" applyBorder="1" applyAlignment="1">
      <alignment horizontal="center"/>
    </xf>
    <xf numFmtId="0" fontId="1" fillId="0" borderId="41" xfId="1" applyFont="1" applyBorder="1" applyAlignment="1">
      <alignment horizontal="left"/>
    </xf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8" fillId="3" borderId="41" xfId="1" applyFont="1" applyFill="1" applyBorder="1" applyAlignment="1" applyProtection="1">
      <alignment wrapText="1"/>
    </xf>
    <xf numFmtId="2" fontId="78" fillId="3" borderId="41" xfId="1" applyNumberFormat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left" vertical="center" wrapText="1"/>
    </xf>
    <xf numFmtId="2" fontId="7" fillId="0" borderId="41" xfId="1" applyNumberFormat="1" applyFont="1" applyBorder="1" applyAlignment="1">
      <alignment horizontal="center" vertical="center" wrapText="1"/>
    </xf>
    <xf numFmtId="0" fontId="7" fillId="3" borderId="41" xfId="1" applyFont="1" applyFill="1" applyBorder="1" applyAlignment="1" applyProtection="1">
      <alignment wrapText="1"/>
    </xf>
    <xf numFmtId="2" fontId="7" fillId="3" borderId="41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" fillId="0" borderId="46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2" fontId="7" fillId="0" borderId="45" xfId="1" applyNumberFormat="1" applyFont="1" applyBorder="1" applyAlignment="1">
      <alignment horizontal="center" vertical="center" wrapText="1"/>
    </xf>
    <xf numFmtId="16" fontId="1" fillId="0" borderId="46" xfId="1" applyNumberFormat="1" applyFont="1" applyBorder="1" applyAlignment="1">
      <alignment horizontal="center" vertical="center" wrapText="1"/>
    </xf>
    <xf numFmtId="2" fontId="1" fillId="0" borderId="45" xfId="1" applyNumberFormat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/>
    </xf>
    <xf numFmtId="2" fontId="1" fillId="0" borderId="45" xfId="1" applyNumberFormat="1" applyFont="1" applyBorder="1" applyAlignment="1">
      <alignment horizontal="center"/>
    </xf>
    <xf numFmtId="0" fontId="7" fillId="3" borderId="46" xfId="1" applyFont="1" applyFill="1" applyBorder="1" applyAlignment="1">
      <alignment horizontal="center" vertical="center"/>
    </xf>
    <xf numFmtId="2" fontId="7" fillId="3" borderId="45" xfId="1" applyNumberFormat="1" applyFont="1" applyFill="1" applyBorder="1" applyAlignment="1">
      <alignment horizontal="center" vertical="center"/>
    </xf>
    <xf numFmtId="0" fontId="78" fillId="3" borderId="46" xfId="1" applyFont="1" applyFill="1" applyBorder="1" applyAlignment="1">
      <alignment horizontal="center" vertical="center"/>
    </xf>
    <xf numFmtId="2" fontId="78" fillId="3" borderId="45" xfId="1" applyNumberFormat="1" applyFont="1" applyFill="1" applyBorder="1" applyAlignment="1">
      <alignment horizontal="center" vertical="center"/>
    </xf>
    <xf numFmtId="16" fontId="78" fillId="3" borderId="47" xfId="1" applyNumberFormat="1" applyFont="1" applyFill="1" applyBorder="1" applyAlignment="1">
      <alignment horizontal="center" vertical="center"/>
    </xf>
    <xf numFmtId="0" fontId="78" fillId="3" borderId="48" xfId="1" applyFont="1" applyFill="1" applyBorder="1" applyAlignment="1" applyProtection="1">
      <alignment horizontal="center" vertical="center" wrapText="1"/>
    </xf>
    <xf numFmtId="2" fontId="78" fillId="3" borderId="48" xfId="1" applyNumberFormat="1" applyFont="1" applyFill="1" applyBorder="1" applyAlignment="1">
      <alignment horizontal="center" vertical="center"/>
    </xf>
    <xf numFmtId="2" fontId="78" fillId="3" borderId="49" xfId="1" applyNumberFormat="1" applyFont="1" applyFill="1" applyBorder="1" applyAlignment="1">
      <alignment horizontal="center" vertical="center"/>
    </xf>
    <xf numFmtId="0" fontId="1" fillId="0" borderId="56" xfId="1" applyFont="1" applyBorder="1" applyAlignment="1">
      <alignment horizontal="center" vertical="center" wrapText="1"/>
    </xf>
    <xf numFmtId="0" fontId="1" fillId="0" borderId="57" xfId="1" applyFont="1" applyBorder="1" applyAlignment="1">
      <alignment horizontal="center" vertical="center" wrapText="1"/>
    </xf>
    <xf numFmtId="0" fontId="1" fillId="0" borderId="58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79" fillId="0" borderId="56" xfId="1" applyFont="1" applyBorder="1" applyAlignment="1">
      <alignment horizontal="center" vertical="center" wrapText="1"/>
    </xf>
    <xf numFmtId="0" fontId="79" fillId="3" borderId="57" xfId="1" applyFont="1" applyFill="1" applyBorder="1" applyAlignment="1" applyProtection="1">
      <alignment vertical="center" wrapText="1"/>
    </xf>
    <xf numFmtId="2" fontId="79" fillId="0" borderId="57" xfId="1" applyNumberFormat="1" applyFont="1" applyBorder="1" applyAlignment="1">
      <alignment horizontal="center" vertical="center" wrapText="1"/>
    </xf>
    <xf numFmtId="2" fontId="79" fillId="0" borderId="58" xfId="1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78" fillId="0" borderId="0" xfId="0" applyFont="1"/>
    <xf numFmtId="0" fontId="78" fillId="0" borderId="0" xfId="1" applyFont="1"/>
    <xf numFmtId="2" fontId="4" fillId="0" borderId="0" xfId="1" applyNumberFormat="1" applyBorder="1" applyAlignment="1">
      <alignment vertical="center"/>
    </xf>
    <xf numFmtId="49" fontId="7" fillId="2" borderId="62" xfId="1" applyNumberFormat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vertical="center" wrapText="1"/>
    </xf>
    <xf numFmtId="2" fontId="7" fillId="2" borderId="63" xfId="1" applyNumberFormat="1" applyFont="1" applyFill="1" applyBorder="1" applyAlignment="1">
      <alignment horizontal="center" vertical="center" wrapText="1"/>
    </xf>
    <xf numFmtId="2" fontId="7" fillId="2" borderId="64" xfId="1" applyNumberFormat="1" applyFont="1" applyFill="1" applyBorder="1" applyAlignment="1">
      <alignment horizontal="center" vertical="center" wrapText="1"/>
    </xf>
    <xf numFmtId="49" fontId="4" fillId="0" borderId="65" xfId="1" applyNumberFormat="1" applyBorder="1" applyAlignment="1">
      <alignment horizontal="center" vertical="center" wrapText="1"/>
    </xf>
    <xf numFmtId="2" fontId="4" fillId="0" borderId="66" xfId="1" applyNumberFormat="1" applyBorder="1" applyAlignment="1">
      <alignment horizontal="center" vertical="center" wrapText="1"/>
    </xf>
    <xf numFmtId="0" fontId="4" fillId="0" borderId="67" xfId="1" applyBorder="1" applyAlignment="1">
      <alignment horizontal="center" vertical="center"/>
    </xf>
    <xf numFmtId="0" fontId="4" fillId="0" borderId="12" xfId="1" applyBorder="1" applyAlignment="1">
      <alignment wrapText="1"/>
    </xf>
    <xf numFmtId="4" fontId="4" fillId="0" borderId="12" xfId="1" applyNumberFormat="1" applyBorder="1" applyAlignment="1">
      <alignment horizontal="center" vertical="center" wrapText="1"/>
    </xf>
    <xf numFmtId="4" fontId="4" fillId="0" borderId="68" xfId="1" applyNumberFormat="1" applyBorder="1" applyAlignment="1">
      <alignment horizontal="center" vertical="center" wrapText="1"/>
    </xf>
    <xf numFmtId="49" fontId="4" fillId="0" borderId="12" xfId="1" applyNumberFormat="1" applyBorder="1" applyAlignment="1">
      <alignment horizontal="center" vertical="center" wrapText="1"/>
    </xf>
    <xf numFmtId="0" fontId="4" fillId="0" borderId="69" xfId="1" applyBorder="1" applyAlignment="1">
      <alignment vertical="center" wrapText="1"/>
    </xf>
    <xf numFmtId="168" fontId="4" fillId="0" borderId="12" xfId="1" applyNumberForma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7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7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3" fillId="3" borderId="59" xfId="1" applyFont="1" applyFill="1" applyBorder="1" applyAlignment="1" applyProtection="1">
      <alignment horizontal="center" wrapText="1"/>
    </xf>
    <xf numFmtId="0" fontId="3" fillId="3" borderId="60" xfId="1" applyFont="1" applyFill="1" applyBorder="1" applyAlignment="1" applyProtection="1">
      <alignment horizontal="center" wrapText="1"/>
    </xf>
    <xf numFmtId="0" fontId="3" fillId="3" borderId="61" xfId="1" applyFont="1" applyFill="1" applyBorder="1" applyAlignment="1" applyProtection="1">
      <alignment horizontal="center" wrapText="1"/>
    </xf>
    <xf numFmtId="0" fontId="77" fillId="0" borderId="0" xfId="1" applyFont="1" applyAlignment="1">
      <alignment horizontal="center"/>
    </xf>
    <xf numFmtId="0" fontId="1" fillId="0" borderId="43" xfId="1" applyFont="1" applyBorder="1" applyAlignment="1">
      <alignment vertical="center" wrapText="1"/>
    </xf>
    <xf numFmtId="0" fontId="1" fillId="0" borderId="44" xfId="1" applyFont="1" applyBorder="1" applyAlignment="1"/>
    <xf numFmtId="0" fontId="1" fillId="0" borderId="53" xfId="1" applyFont="1" applyBorder="1" applyAlignment="1"/>
    <xf numFmtId="0" fontId="1" fillId="0" borderId="55" xfId="1" applyFont="1" applyBorder="1" applyAlignment="1">
      <alignment horizontal="center" vertical="center" wrapText="1"/>
    </xf>
    <xf numFmtId="0" fontId="1" fillId="0" borderId="42" xfId="1" applyFont="1" applyBorder="1" applyAlignment="1"/>
    <xf numFmtId="0" fontId="1" fillId="0" borderId="54" xfId="1" applyFont="1" applyBorder="1" applyAlignment="1"/>
    <xf numFmtId="0" fontId="1" fillId="0" borderId="10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51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" xfId="0" builtinId="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/&#1058;&#1072;&#1088;&#1080;&#1092;&#1080;/2021/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/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/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/&#1058;&#1072;&#1088;&#1080;&#1092;&#1080;/2021/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/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/&#1088;&#1086;&#1073;&#1086;&#1090;&#1072;/&#1060;&#1030;&#1053;&#1030;&#1064;%20&#1085;&#1086;&#1074;&#1080;&#1081;%20&#1090;&#1072;&#1088;&#1080;&#1092;%202021%20&#1079;%20&#1076;&#1086;&#1076;%20239%20&#1087;&#1086;%20&#1087;&#1088;&#1103;&#1084;&#1080;&#1093;%20&#1074;&#1080;&#1090;&#1088;&#1072;&#1090;&#1072;&#1093;%20&#1073;&#1077;&#1079;%20&#1042;&#1050;&#1054;%20&#1075;&#1072;&#1079;%2014250,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0_Вхідні дані"/>
      <sheetName val="1_Структура по елементах"/>
      <sheetName val="2_ФОП"/>
      <sheetName val="3_Окремі елементи"/>
      <sheetName val="3_Розподіл пл.соб."/>
      <sheetName val="4_Структура пл.соб.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9_Р"/>
      <sheetName val="Д20"/>
      <sheetName val="Д21"/>
      <sheetName val="Картка_скор"/>
      <sheetName val="Картка_повна"/>
      <sheetName val="д2 виробництво 239"/>
      <sheetName val="д3 транспортування 239"/>
      <sheetName val="д4 постачання 239"/>
      <sheetName val="д 5 тариф 239"/>
      <sheetName val="Теплова енергія"/>
      <sheetName val="Виробництво"/>
      <sheetName val="Транспортування"/>
      <sheetName val="Постачання"/>
      <sheetName val="Ліцензіати"/>
      <sheetName val="соб Коміс_ДВ"/>
      <sheetName val="послуга_Н_ДВ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6">
          <cell r="O36">
            <v>0</v>
          </cell>
        </row>
      </sheetData>
      <sheetData sheetId="32"/>
      <sheetData sheetId="33">
        <row r="24">
          <cell r="O24">
            <v>0</v>
          </cell>
          <cell r="S24">
            <v>0</v>
          </cell>
          <cell r="W24">
            <v>0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J57"/>
  <sheetViews>
    <sheetView view="pageBreakPreview" zoomScale="80" zoomScaleNormal="100" zoomScaleSheetLayoutView="80" workbookViewId="0">
      <selection activeCell="D1" sqref="D1:E5"/>
    </sheetView>
  </sheetViews>
  <sheetFormatPr defaultRowHeight="15"/>
  <cols>
    <col min="1" max="1" width="7" style="1" customWidth="1"/>
    <col min="2" max="2" width="44.7109375" style="1" customWidth="1"/>
    <col min="3" max="5" width="22.5703125" style="1" customWidth="1"/>
    <col min="6" max="7" width="11.7109375" style="1" bestFit="1" customWidth="1"/>
    <col min="8" max="10" width="11.42578125" style="1" bestFit="1" customWidth="1"/>
    <col min="11" max="16384" width="9.140625" style="1"/>
  </cols>
  <sheetData>
    <row r="1" spans="1:9">
      <c r="D1" s="179" t="s">
        <v>153</v>
      </c>
      <c r="E1" s="44"/>
    </row>
    <row r="2" spans="1:9">
      <c r="A2" s="44"/>
      <c r="B2" s="44"/>
      <c r="C2" s="44"/>
      <c r="D2" s="179" t="s">
        <v>0</v>
      </c>
      <c r="E2" s="180"/>
      <c r="F2" s="3"/>
    </row>
    <row r="3" spans="1:9">
      <c r="A3" s="44"/>
      <c r="B3" s="44"/>
      <c r="C3" s="44"/>
      <c r="D3" s="179" t="s">
        <v>1</v>
      </c>
      <c r="E3" s="180"/>
      <c r="F3" s="3"/>
    </row>
    <row r="4" spans="1:9">
      <c r="A4" s="44"/>
      <c r="B4" s="44"/>
      <c r="C4" s="44"/>
      <c r="D4" s="179" t="s">
        <v>2</v>
      </c>
      <c r="E4" s="180"/>
      <c r="F4" s="3"/>
    </row>
    <row r="5" spans="1:9">
      <c r="A5" s="44"/>
      <c r="B5" s="44"/>
      <c r="C5" s="44"/>
      <c r="D5" s="179"/>
      <c r="E5" s="180"/>
      <c r="F5" s="3"/>
    </row>
    <row r="6" spans="1:9">
      <c r="A6" s="198" t="s">
        <v>3</v>
      </c>
      <c r="B6" s="198"/>
      <c r="C6" s="198"/>
      <c r="D6" s="198"/>
      <c r="E6" s="198"/>
    </row>
    <row r="7" spans="1:9" ht="14.25" customHeight="1">
      <c r="A7" s="199" t="s">
        <v>4</v>
      </c>
      <c r="B7" s="199"/>
      <c r="C7" s="199"/>
      <c r="D7" s="199"/>
      <c r="E7" s="199"/>
    </row>
    <row r="8" spans="1:9" ht="7.5" hidden="1" customHeight="1"/>
    <row r="10" spans="1:9" ht="6" customHeight="1" thickBot="1"/>
    <row r="11" spans="1:9" ht="21.6" customHeight="1" thickBot="1">
      <c r="A11" s="200" t="s">
        <v>5</v>
      </c>
      <c r="B11" s="202" t="s">
        <v>6</v>
      </c>
      <c r="C11" s="204" t="s">
        <v>148</v>
      </c>
      <c r="D11" s="205"/>
      <c r="E11" s="206"/>
    </row>
    <row r="12" spans="1:9" ht="66.75" customHeight="1" thickBot="1">
      <c r="A12" s="201"/>
      <c r="B12" s="203"/>
      <c r="C12" s="4" t="s">
        <v>7</v>
      </c>
      <c r="D12" s="5" t="s">
        <v>8</v>
      </c>
      <c r="E12" s="6" t="s">
        <v>9</v>
      </c>
    </row>
    <row r="13" spans="1:9" ht="15.75" thickBot="1">
      <c r="A13" s="4">
        <v>1</v>
      </c>
      <c r="B13" s="4">
        <v>2</v>
      </c>
      <c r="C13" s="4">
        <v>3</v>
      </c>
      <c r="D13" s="4">
        <v>4</v>
      </c>
      <c r="E13" s="7">
        <v>5</v>
      </c>
    </row>
    <row r="14" spans="1:9" ht="30.75" thickBot="1">
      <c r="A14" s="8" t="s">
        <v>10</v>
      </c>
      <c r="B14" s="8" t="s">
        <v>11</v>
      </c>
      <c r="C14" s="9">
        <f t="shared" ref="C14" si="0">SUM(C15:C17)</f>
        <v>2866.7</v>
      </c>
      <c r="D14" s="9">
        <f>SUM(D15:D17)</f>
        <v>5389.35</v>
      </c>
      <c r="E14" s="9">
        <f>SUM(E15:E17)</f>
        <v>3067.55</v>
      </c>
      <c r="F14" s="10"/>
      <c r="G14" s="11"/>
      <c r="I14" s="12"/>
    </row>
    <row r="15" spans="1:9" ht="33" customHeight="1" thickBot="1">
      <c r="A15" s="13">
        <v>1</v>
      </c>
      <c r="B15" s="13" t="s">
        <v>12</v>
      </c>
      <c r="C15" s="14">
        <f>Виробництво!C15</f>
        <v>2364.83</v>
      </c>
      <c r="D15" s="14">
        <f>Виробництво!D15</f>
        <v>4564.5600000000004</v>
      </c>
      <c r="E15" s="14">
        <f>Виробництво!E15</f>
        <v>2546.81</v>
      </c>
    </row>
    <row r="16" spans="1:9" ht="15.75" thickBot="1">
      <c r="A16" s="13">
        <v>2</v>
      </c>
      <c r="B16" s="13" t="s">
        <v>149</v>
      </c>
      <c r="C16" s="14">
        <f>Транспортування!C14</f>
        <v>498.12</v>
      </c>
      <c r="D16" s="14">
        <f>Транспортування!D14</f>
        <v>821.04</v>
      </c>
      <c r="E16" s="14">
        <f>Транспортування!E14</f>
        <v>516.99</v>
      </c>
    </row>
    <row r="17" spans="1:10" ht="15.75" thickBot="1">
      <c r="A17" s="13">
        <v>3</v>
      </c>
      <c r="B17" s="13" t="s">
        <v>13</v>
      </c>
      <c r="C17" s="14">
        <f>Постачання!C15</f>
        <v>3.75</v>
      </c>
      <c r="D17" s="14">
        <f>Постачання!D15</f>
        <v>3.75</v>
      </c>
      <c r="E17" s="14">
        <f>Постачання!E15</f>
        <v>3.75</v>
      </c>
    </row>
    <row r="18" spans="1:10" ht="15.75" thickBot="1">
      <c r="A18" s="13">
        <v>4</v>
      </c>
      <c r="B18" s="13" t="s">
        <v>150</v>
      </c>
      <c r="C18" s="14">
        <f>C19-C14</f>
        <v>573.33999999999969</v>
      </c>
      <c r="D18" s="14">
        <f>D19-D14</f>
        <v>1077.8699999999999</v>
      </c>
      <c r="E18" s="14">
        <f>E19-E14</f>
        <v>613.50999999999976</v>
      </c>
    </row>
    <row r="19" spans="1:10" ht="30.75" thickBot="1">
      <c r="A19" s="8">
        <v>5</v>
      </c>
      <c r="B19" s="8" t="s">
        <v>151</v>
      </c>
      <c r="C19" s="9">
        <f>C14*1.2</f>
        <v>3440.0399999999995</v>
      </c>
      <c r="D19" s="9">
        <f>D14*1.2</f>
        <v>6467.22</v>
      </c>
      <c r="E19" s="9">
        <f>E14*1.2</f>
        <v>3681.06</v>
      </c>
    </row>
    <row r="20" spans="1:10" ht="15.75" thickBot="1">
      <c r="A20" s="8" t="s">
        <v>14</v>
      </c>
      <c r="B20" s="195" t="s">
        <v>15</v>
      </c>
      <c r="C20" s="196"/>
      <c r="D20" s="196"/>
      <c r="E20" s="197"/>
    </row>
    <row r="21" spans="1:10" ht="20.25" customHeight="1" thickBot="1">
      <c r="A21" s="15">
        <v>1</v>
      </c>
      <c r="B21" s="16" t="s">
        <v>16</v>
      </c>
      <c r="C21" s="17">
        <f t="shared" ref="C21:E21" si="1">ROUND((C22+C30+C31+C35),2)</f>
        <v>151103.07999999999</v>
      </c>
      <c r="D21" s="17">
        <f t="shared" si="1"/>
        <v>82504.47</v>
      </c>
      <c r="E21" s="17">
        <f t="shared" si="1"/>
        <v>293.95999999999998</v>
      </c>
      <c r="F21" s="18"/>
      <c r="G21" s="19"/>
      <c r="H21" s="19"/>
      <c r="I21" s="19"/>
      <c r="J21" s="19"/>
    </row>
    <row r="22" spans="1:10" ht="24.75" customHeight="1" thickBot="1">
      <c r="A22" s="20" t="s">
        <v>17</v>
      </c>
      <c r="B22" s="21" t="s">
        <v>18</v>
      </c>
      <c r="C22" s="22">
        <f t="shared" ref="C22:E22" si="2">SUM(C23:C29)</f>
        <v>135496.25999999998</v>
      </c>
      <c r="D22" s="22">
        <f t="shared" si="2"/>
        <v>77591.570000000007</v>
      </c>
      <c r="E22" s="22">
        <f t="shared" si="2"/>
        <v>261.94000000000005</v>
      </c>
      <c r="F22" s="18"/>
      <c r="G22" s="19"/>
      <c r="H22" s="19"/>
      <c r="I22" s="19"/>
      <c r="J22" s="19"/>
    </row>
    <row r="23" spans="1:10" ht="30.75" thickBot="1">
      <c r="A23" s="20" t="s">
        <v>19</v>
      </c>
      <c r="B23" s="23" t="s">
        <v>20</v>
      </c>
      <c r="C23" s="22">
        <v>115504.51</v>
      </c>
      <c r="D23" s="22">
        <v>74625.09</v>
      </c>
      <c r="E23" s="22">
        <v>247.48</v>
      </c>
      <c r="F23" s="18"/>
      <c r="G23" s="24"/>
      <c r="H23" s="24"/>
      <c r="I23" s="19"/>
      <c r="J23" s="19"/>
    </row>
    <row r="24" spans="1:10" ht="66" customHeight="1" thickBot="1">
      <c r="A24" s="20" t="s">
        <v>21</v>
      </c>
      <c r="B24" s="25" t="s">
        <v>22</v>
      </c>
      <c r="C24" s="22">
        <v>15748.39</v>
      </c>
      <c r="D24" s="22">
        <v>1722.74</v>
      </c>
      <c r="E24" s="22">
        <v>6.43</v>
      </c>
      <c r="F24" s="18"/>
      <c r="G24" s="19"/>
      <c r="H24" s="19"/>
      <c r="I24" s="19"/>
      <c r="J24" s="19"/>
    </row>
    <row r="25" spans="1:10" ht="43.9" customHeight="1" thickBot="1">
      <c r="A25" s="20" t="s">
        <v>23</v>
      </c>
      <c r="B25" s="23" t="s">
        <v>24</v>
      </c>
      <c r="C25" s="22">
        <v>0</v>
      </c>
      <c r="D25" s="22">
        <v>0</v>
      </c>
      <c r="E25" s="22">
        <v>0</v>
      </c>
      <c r="F25" s="18"/>
      <c r="G25" s="19"/>
      <c r="H25" s="19"/>
      <c r="I25" s="19"/>
      <c r="J25" s="19"/>
    </row>
    <row r="26" spans="1:10" ht="46.5" customHeight="1" thickBot="1">
      <c r="A26" s="20" t="s">
        <v>25</v>
      </c>
      <c r="B26" s="23" t="s">
        <v>26</v>
      </c>
      <c r="C26" s="22">
        <v>0</v>
      </c>
      <c r="D26" s="22">
        <v>0</v>
      </c>
      <c r="E26" s="22">
        <v>0</v>
      </c>
      <c r="F26" s="18"/>
      <c r="G26" s="19"/>
      <c r="H26" s="19"/>
      <c r="I26" s="19"/>
      <c r="J26" s="19"/>
    </row>
    <row r="27" spans="1:10" ht="45.75" customHeight="1" thickBot="1">
      <c r="A27" s="20" t="s">
        <v>27</v>
      </c>
      <c r="B27" s="23" t="s">
        <v>28</v>
      </c>
      <c r="C27" s="22">
        <v>2407.15</v>
      </c>
      <c r="D27" s="22">
        <v>709.57</v>
      </c>
      <c r="E27" s="22">
        <v>4.58</v>
      </c>
      <c r="F27" s="18"/>
      <c r="G27" s="24"/>
      <c r="H27" s="24"/>
      <c r="I27" s="19"/>
      <c r="J27" s="19"/>
    </row>
    <row r="28" spans="1:10" ht="46.5" customHeight="1" thickBot="1">
      <c r="A28" s="20" t="s">
        <v>29</v>
      </c>
      <c r="B28" s="23" t="s">
        <v>30</v>
      </c>
      <c r="C28" s="22">
        <v>396.75</v>
      </c>
      <c r="D28" s="22">
        <v>112.98</v>
      </c>
      <c r="E28" s="22">
        <v>0.73</v>
      </c>
      <c r="F28" s="18"/>
      <c r="G28" s="26"/>
      <c r="H28" s="24"/>
      <c r="I28" s="19"/>
      <c r="J28" s="19"/>
    </row>
    <row r="29" spans="1:10" ht="30.75" thickBot="1">
      <c r="A29" s="20" t="s">
        <v>31</v>
      </c>
      <c r="B29" s="23" t="s">
        <v>32</v>
      </c>
      <c r="C29" s="22">
        <v>1439.46</v>
      </c>
      <c r="D29" s="22">
        <v>421.19</v>
      </c>
      <c r="E29" s="22">
        <v>2.72</v>
      </c>
      <c r="F29" s="18"/>
      <c r="G29" s="26"/>
      <c r="H29" s="24"/>
      <c r="I29" s="19"/>
      <c r="J29" s="19"/>
    </row>
    <row r="30" spans="1:10" ht="15.75" thickBot="1">
      <c r="A30" s="20" t="s">
        <v>33</v>
      </c>
      <c r="B30" s="23" t="s">
        <v>34</v>
      </c>
      <c r="C30" s="22">
        <v>9832.82</v>
      </c>
      <c r="D30" s="22">
        <v>3096.33</v>
      </c>
      <c r="E30" s="22">
        <v>20.170000000000002</v>
      </c>
      <c r="F30" s="18"/>
      <c r="G30" s="26"/>
      <c r="H30" s="24"/>
      <c r="I30" s="19"/>
      <c r="J30" s="19"/>
    </row>
    <row r="31" spans="1:10" ht="15.75" thickBot="1">
      <c r="A31" s="20" t="s">
        <v>35</v>
      </c>
      <c r="B31" s="27" t="s">
        <v>36</v>
      </c>
      <c r="C31" s="28">
        <f>ROUND(SUM(C32:C34),2)</f>
        <v>4411.95</v>
      </c>
      <c r="D31" s="28">
        <f>ROUND(SUM(D32:D34),2)</f>
        <v>1375.67</v>
      </c>
      <c r="E31" s="28">
        <f>ROUND(SUM(E32:E34),2)</f>
        <v>8.9600000000000009</v>
      </c>
      <c r="F31" s="18"/>
      <c r="G31" s="26"/>
      <c r="H31" s="24"/>
      <c r="I31" s="19"/>
      <c r="J31" s="19"/>
    </row>
    <row r="32" spans="1:10" ht="15.75" thickBot="1">
      <c r="A32" s="20" t="s">
        <v>37</v>
      </c>
      <c r="B32" s="23" t="s">
        <v>38</v>
      </c>
      <c r="C32" s="22">
        <v>2163.23</v>
      </c>
      <c r="D32" s="22">
        <v>681.19</v>
      </c>
      <c r="E32" s="22">
        <v>4.4400000000000004</v>
      </c>
      <c r="F32" s="18"/>
      <c r="G32" s="26"/>
      <c r="H32" s="24"/>
      <c r="I32" s="19"/>
      <c r="J32" s="19"/>
    </row>
    <row r="33" spans="1:10" ht="28.5" customHeight="1" thickBot="1">
      <c r="A33" s="20" t="s">
        <v>39</v>
      </c>
      <c r="B33" s="23" t="s">
        <v>40</v>
      </c>
      <c r="C33" s="22">
        <v>1786.38</v>
      </c>
      <c r="D33" s="22">
        <v>546.39</v>
      </c>
      <c r="E33" s="22">
        <v>3.55</v>
      </c>
      <c r="F33" s="18"/>
      <c r="G33" s="26"/>
      <c r="H33" s="24"/>
      <c r="I33" s="19"/>
      <c r="J33" s="19"/>
    </row>
    <row r="34" spans="1:10" ht="15.75" thickBot="1">
      <c r="A34" s="20" t="s">
        <v>41</v>
      </c>
      <c r="B34" s="23" t="s">
        <v>42</v>
      </c>
      <c r="C34" s="22">
        <v>462.34</v>
      </c>
      <c r="D34" s="22">
        <v>148.09</v>
      </c>
      <c r="E34" s="22">
        <v>0.97</v>
      </c>
      <c r="F34" s="18"/>
      <c r="G34" s="26"/>
      <c r="H34" s="24"/>
      <c r="I34" s="19"/>
      <c r="J34" s="19"/>
    </row>
    <row r="35" spans="1:10" ht="15.75" thickBot="1">
      <c r="A35" s="30" t="s">
        <v>43</v>
      </c>
      <c r="B35" s="27" t="s">
        <v>44</v>
      </c>
      <c r="C35" s="22">
        <f>ROUND(SUM(C36:C38),2)</f>
        <v>1362.05</v>
      </c>
      <c r="D35" s="22">
        <f>ROUND(SUM(D36:D38),2)</f>
        <v>440.9</v>
      </c>
      <c r="E35" s="22">
        <f>ROUND(SUM(E36:E38),2)</f>
        <v>2.89</v>
      </c>
      <c r="F35" s="18"/>
      <c r="G35" s="26"/>
      <c r="H35" s="24"/>
      <c r="I35" s="19"/>
      <c r="J35" s="19"/>
    </row>
    <row r="36" spans="1:10" ht="24.75" customHeight="1" thickBot="1">
      <c r="A36" s="30" t="s">
        <v>45</v>
      </c>
      <c r="B36" s="31" t="s">
        <v>46</v>
      </c>
      <c r="C36" s="22">
        <v>1083.17</v>
      </c>
      <c r="D36" s="22">
        <v>350.63</v>
      </c>
      <c r="E36" s="22">
        <v>2.29</v>
      </c>
      <c r="F36" s="18"/>
      <c r="G36" s="26"/>
      <c r="H36" s="24"/>
      <c r="I36" s="19"/>
      <c r="J36" s="19"/>
    </row>
    <row r="37" spans="1:10" ht="15.75" thickBot="1">
      <c r="A37" s="30" t="s">
        <v>47</v>
      </c>
      <c r="B37" s="31" t="s">
        <v>38</v>
      </c>
      <c r="C37" s="22">
        <v>238.29</v>
      </c>
      <c r="D37" s="22">
        <v>77.13</v>
      </c>
      <c r="E37" s="22">
        <v>0.51</v>
      </c>
      <c r="F37" s="18"/>
      <c r="G37" s="26"/>
      <c r="H37" s="24"/>
      <c r="I37" s="19"/>
      <c r="J37" s="19"/>
    </row>
    <row r="38" spans="1:10" ht="22.5" customHeight="1" thickBot="1">
      <c r="A38" s="30" t="s">
        <v>48</v>
      </c>
      <c r="B38" s="31" t="s">
        <v>49</v>
      </c>
      <c r="C38" s="22">
        <v>40.590000000000003</v>
      </c>
      <c r="D38" s="22">
        <v>13.14</v>
      </c>
      <c r="E38" s="22">
        <v>0.09</v>
      </c>
      <c r="F38" s="18"/>
      <c r="G38" s="26"/>
      <c r="H38" s="24"/>
      <c r="I38" s="19"/>
      <c r="J38" s="19"/>
    </row>
    <row r="39" spans="1:10" ht="32.25" customHeight="1" thickBot="1">
      <c r="A39" s="32" t="s">
        <v>50</v>
      </c>
      <c r="B39" s="16" t="s">
        <v>51</v>
      </c>
      <c r="C39" s="17">
        <f>ROUND(SUM(C40:C42),2)</f>
        <v>1463.11</v>
      </c>
      <c r="D39" s="17">
        <f>ROUND(SUM(D40:D42),2)</f>
        <v>473.62</v>
      </c>
      <c r="E39" s="17">
        <f>ROUND(SUM(E40:E42),2)</f>
        <v>3.08</v>
      </c>
      <c r="F39" s="18"/>
      <c r="G39" s="26"/>
      <c r="H39" s="24"/>
      <c r="I39" s="19"/>
      <c r="J39" s="19"/>
    </row>
    <row r="40" spans="1:10" ht="21" customHeight="1" thickBot="1">
      <c r="A40" s="30" t="s">
        <v>52</v>
      </c>
      <c r="B40" s="31" t="s">
        <v>46</v>
      </c>
      <c r="C40" s="22">
        <v>1089.46</v>
      </c>
      <c r="D40" s="22">
        <v>352.67</v>
      </c>
      <c r="E40" s="22">
        <v>2.2999999999999998</v>
      </c>
      <c r="F40" s="18"/>
      <c r="G40" s="26"/>
      <c r="H40" s="24"/>
      <c r="I40" s="19"/>
      <c r="J40" s="19"/>
    </row>
    <row r="41" spans="1:10" ht="15.75" thickBot="1">
      <c r="A41" s="30" t="s">
        <v>53</v>
      </c>
      <c r="B41" s="31" t="s">
        <v>38</v>
      </c>
      <c r="C41" s="22">
        <v>237.59</v>
      </c>
      <c r="D41" s="22">
        <v>76.91</v>
      </c>
      <c r="E41" s="22">
        <v>0.5</v>
      </c>
      <c r="F41" s="18"/>
      <c r="G41" s="26"/>
      <c r="H41" s="24"/>
      <c r="I41" s="19"/>
      <c r="J41" s="19"/>
    </row>
    <row r="42" spans="1:10" ht="15.75" thickBot="1">
      <c r="A42" s="30" t="s">
        <v>54</v>
      </c>
      <c r="B42" s="31" t="s">
        <v>49</v>
      </c>
      <c r="C42" s="22">
        <v>136.06</v>
      </c>
      <c r="D42" s="22">
        <v>44.04</v>
      </c>
      <c r="E42" s="22">
        <v>0.27999999999999997</v>
      </c>
      <c r="F42" s="18"/>
      <c r="G42" s="26"/>
      <c r="H42" s="24"/>
      <c r="I42" s="19"/>
      <c r="J42" s="19"/>
    </row>
    <row r="43" spans="1:10" ht="15.75" thickBot="1">
      <c r="A43" s="32" t="s">
        <v>55</v>
      </c>
      <c r="B43" s="16" t="s">
        <v>56</v>
      </c>
      <c r="C43" s="17">
        <f>Виробництво!C35+Транспортування!C33+Постачання!C31</f>
        <v>0</v>
      </c>
      <c r="D43" s="17">
        <f>Виробництво!D35+Транспортування!D33+Постачання!D31</f>
        <v>0</v>
      </c>
      <c r="E43" s="17">
        <f>Виробництво!E35+Транспортування!E33+Постачання!E31</f>
        <v>0</v>
      </c>
      <c r="F43" s="18"/>
      <c r="G43" s="26"/>
      <c r="H43" s="19"/>
      <c r="I43" s="19"/>
      <c r="J43" s="19"/>
    </row>
    <row r="44" spans="1:10" ht="15.75" thickBot="1">
      <c r="A44" s="20" t="s">
        <v>57</v>
      </c>
      <c r="B44" s="23" t="s">
        <v>58</v>
      </c>
      <c r="C44" s="22">
        <f>Виробництво!C37+Транспортування!C37+Постачання!C32</f>
        <v>0</v>
      </c>
      <c r="D44" s="22">
        <f>Виробництво!D37+Транспортування!D37+Постачання!D32</f>
        <v>0</v>
      </c>
      <c r="E44" s="22">
        <f>Виробництво!E37+Транспортування!E37+Постачання!E32</f>
        <v>0</v>
      </c>
      <c r="F44" s="18"/>
      <c r="G44" s="26"/>
      <c r="H44" s="19"/>
      <c r="I44" s="19"/>
      <c r="J44" s="19"/>
    </row>
    <row r="45" spans="1:10" ht="15.75" thickBot="1">
      <c r="A45" s="20" t="s">
        <v>59</v>
      </c>
      <c r="B45" s="23" t="s">
        <v>60</v>
      </c>
      <c r="C45" s="29">
        <v>0</v>
      </c>
      <c r="D45" s="29">
        <v>0</v>
      </c>
      <c r="E45" s="29">
        <v>0</v>
      </c>
      <c r="F45" s="18"/>
      <c r="G45" s="26"/>
      <c r="H45" s="19"/>
      <c r="I45" s="19"/>
      <c r="J45" s="19"/>
    </row>
    <row r="46" spans="1:10" ht="15.75" thickBot="1">
      <c r="A46" s="20" t="s">
        <v>61</v>
      </c>
      <c r="B46" s="23" t="s">
        <v>62</v>
      </c>
      <c r="C46" s="22">
        <v>0</v>
      </c>
      <c r="D46" s="22">
        <v>0</v>
      </c>
      <c r="E46" s="22">
        <v>0</v>
      </c>
      <c r="F46" s="18"/>
      <c r="G46" s="26"/>
      <c r="H46" s="19"/>
      <c r="I46" s="19"/>
      <c r="J46" s="19"/>
    </row>
    <row r="47" spans="1:10" ht="30.75" thickBot="1">
      <c r="A47" s="32" t="s">
        <v>63</v>
      </c>
      <c r="B47" s="16" t="s">
        <v>64</v>
      </c>
      <c r="C47" s="33">
        <f t="shared" ref="C47:E47" si="3">SUM(C48:C50)</f>
        <v>6815.01</v>
      </c>
      <c r="D47" s="33">
        <f t="shared" si="3"/>
        <v>2196.77</v>
      </c>
      <c r="E47" s="33">
        <f t="shared" si="3"/>
        <v>14.290000000000001</v>
      </c>
      <c r="F47" s="18"/>
      <c r="G47" s="26"/>
      <c r="H47" s="19"/>
      <c r="I47" s="19"/>
      <c r="J47" s="19"/>
    </row>
    <row r="48" spans="1:10" ht="15.75" thickBot="1">
      <c r="A48" s="20" t="s">
        <v>65</v>
      </c>
      <c r="B48" s="23" t="s">
        <v>66</v>
      </c>
      <c r="C48" s="34">
        <v>1226.7</v>
      </c>
      <c r="D48" s="34">
        <v>395.42</v>
      </c>
      <c r="E48" s="34">
        <v>2.57</v>
      </c>
      <c r="F48" s="18"/>
      <c r="G48" s="26"/>
      <c r="H48" s="24"/>
      <c r="I48" s="19"/>
      <c r="J48" s="19"/>
    </row>
    <row r="49" spans="1:10" ht="30.75" thickBot="1">
      <c r="A49" s="20" t="s">
        <v>67</v>
      </c>
      <c r="B49" s="23" t="s">
        <v>68</v>
      </c>
      <c r="C49" s="34">
        <v>0</v>
      </c>
      <c r="D49" s="34">
        <v>0</v>
      </c>
      <c r="E49" s="34">
        <v>0</v>
      </c>
      <c r="F49" s="18"/>
      <c r="G49" s="26"/>
      <c r="H49" s="19"/>
      <c r="I49" s="19"/>
      <c r="J49" s="19"/>
    </row>
    <row r="50" spans="1:10" ht="15.75" thickBot="1">
      <c r="A50" s="20" t="s">
        <v>69</v>
      </c>
      <c r="B50" s="23" t="s">
        <v>70</v>
      </c>
      <c r="C50" s="34">
        <v>5588.31</v>
      </c>
      <c r="D50" s="34">
        <v>1801.35</v>
      </c>
      <c r="E50" s="34">
        <v>11.72</v>
      </c>
      <c r="F50" s="18"/>
      <c r="G50" s="26"/>
      <c r="H50" s="24"/>
      <c r="I50" s="19"/>
      <c r="J50" s="19"/>
    </row>
    <row r="51" spans="1:10" ht="15.75" thickBot="1">
      <c r="A51" s="35" t="s">
        <v>71</v>
      </c>
      <c r="B51" s="36" t="s">
        <v>72</v>
      </c>
      <c r="C51" s="17">
        <f>ROUND((C21+C39+C43+C44+C45+C46+C47),2)</f>
        <v>159381.20000000001</v>
      </c>
      <c r="D51" s="17">
        <f>ROUND((D21+D39+D43+D44+D45+D46+D47),2)</f>
        <v>85174.86</v>
      </c>
      <c r="E51" s="17">
        <f>ROUND((E21+E39+E43+E44+E45+E46+E47),2)</f>
        <v>311.33</v>
      </c>
      <c r="F51" s="18"/>
      <c r="G51" s="26"/>
      <c r="H51" s="24"/>
      <c r="I51" s="19"/>
      <c r="J51" s="19"/>
    </row>
    <row r="52" spans="1:10" ht="36.75" customHeight="1" thickBot="1">
      <c r="A52" s="37">
        <v>9</v>
      </c>
      <c r="B52" s="38" t="s">
        <v>73</v>
      </c>
      <c r="C52" s="40">
        <v>55597.32</v>
      </c>
      <c r="D52" s="40">
        <v>15804.31</v>
      </c>
      <c r="E52" s="40">
        <v>101.49</v>
      </c>
      <c r="F52" s="41"/>
      <c r="G52" s="26"/>
      <c r="H52" s="41"/>
      <c r="I52" s="41"/>
      <c r="J52" s="41"/>
    </row>
    <row r="53" spans="1:10" ht="15.75" customHeight="1">
      <c r="A53" s="42"/>
      <c r="B53" s="42"/>
    </row>
    <row r="54" spans="1:10" ht="36" customHeight="1">
      <c r="A54" s="43"/>
      <c r="B54" s="178" t="s">
        <v>74</v>
      </c>
      <c r="C54" s="44"/>
      <c r="D54" s="227" t="s">
        <v>75</v>
      </c>
      <c r="E54" s="227"/>
      <c r="F54" s="44"/>
    </row>
    <row r="55" spans="1:10" ht="9.75" customHeight="1">
      <c r="B55" s="42"/>
    </row>
    <row r="56" spans="1:10" ht="24.75" customHeight="1">
      <c r="A56" s="42"/>
      <c r="B56" s="42" t="s">
        <v>76</v>
      </c>
      <c r="D56" s="1" t="s">
        <v>77</v>
      </c>
    </row>
    <row r="57" spans="1:10">
      <c r="A57" s="42"/>
      <c r="B57" s="42"/>
    </row>
  </sheetData>
  <mergeCells count="7">
    <mergeCell ref="B20:E20"/>
    <mergeCell ref="D54:E54"/>
    <mergeCell ref="A6:E6"/>
    <mergeCell ref="A7:E7"/>
    <mergeCell ref="A11:A12"/>
    <mergeCell ref="B11:B12"/>
    <mergeCell ref="C11:E11"/>
  </mergeCells>
  <printOptions horizontalCentered="1"/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O75"/>
  <sheetViews>
    <sheetView view="pageBreakPreview" zoomScale="90" zoomScaleNormal="100" zoomScaleSheetLayoutView="90" workbookViewId="0">
      <selection activeCell="D1" sqref="D1:E5"/>
    </sheetView>
  </sheetViews>
  <sheetFormatPr defaultRowHeight="15"/>
  <cols>
    <col min="1" max="1" width="6.85546875" style="1" customWidth="1"/>
    <col min="2" max="2" width="44.5703125" style="1" customWidth="1"/>
    <col min="3" max="5" width="17.85546875" style="1" customWidth="1"/>
    <col min="6" max="6" width="11.28515625" style="41" customWidth="1"/>
    <col min="7" max="7" width="10.5703125" style="1" bestFit="1" customWidth="1"/>
    <col min="8" max="11" width="9.140625" style="1"/>
    <col min="12" max="15" width="11.5703125" style="1" bestFit="1" customWidth="1"/>
    <col min="16" max="16384" width="9.140625" style="1"/>
  </cols>
  <sheetData>
    <row r="1" spans="1:15">
      <c r="D1" s="179" t="s">
        <v>154</v>
      </c>
      <c r="E1" s="44"/>
    </row>
    <row r="2" spans="1:15">
      <c r="D2" s="179" t="s">
        <v>0</v>
      </c>
      <c r="E2" s="180"/>
      <c r="F2" s="45"/>
    </row>
    <row r="3" spans="1:15">
      <c r="D3" s="179" t="s">
        <v>1</v>
      </c>
      <c r="E3" s="180"/>
      <c r="F3" s="45"/>
    </row>
    <row r="4" spans="1:15">
      <c r="D4" s="179" t="s">
        <v>2</v>
      </c>
      <c r="E4" s="180"/>
      <c r="F4" s="45"/>
    </row>
    <row r="5" spans="1:15">
      <c r="C5" s="179"/>
      <c r="D5" s="179"/>
      <c r="E5" s="180"/>
      <c r="F5" s="45"/>
    </row>
    <row r="6" spans="1:15">
      <c r="C6" s="179"/>
      <c r="D6" s="180"/>
      <c r="E6" s="180"/>
      <c r="F6" s="45"/>
    </row>
    <row r="7" spans="1:15" ht="17.45" customHeight="1">
      <c r="A7" s="199" t="s">
        <v>78</v>
      </c>
      <c r="B7" s="199"/>
      <c r="C7" s="199"/>
      <c r="D7" s="199"/>
      <c r="E7" s="199"/>
      <c r="F7" s="46"/>
    </row>
    <row r="8" spans="1:15" ht="14.25" customHeight="1">
      <c r="A8" s="199" t="s">
        <v>4</v>
      </c>
      <c r="B8" s="199"/>
      <c r="C8" s="199"/>
      <c r="D8" s="199"/>
      <c r="E8" s="199"/>
      <c r="F8" s="46"/>
    </row>
    <row r="9" spans="1:15" ht="7.5" hidden="1" customHeight="1"/>
    <row r="11" spans="1:15" ht="6" customHeight="1" thickBot="1"/>
    <row r="12" spans="1:15" ht="15.6" customHeight="1" thickBot="1">
      <c r="A12" s="200" t="s">
        <v>5</v>
      </c>
      <c r="B12" s="202" t="s">
        <v>6</v>
      </c>
      <c r="C12" s="207" t="s">
        <v>143</v>
      </c>
      <c r="D12" s="207"/>
      <c r="E12" s="208"/>
      <c r="F12" s="47"/>
    </row>
    <row r="13" spans="1:15" ht="61.5" customHeight="1" thickBot="1">
      <c r="A13" s="201"/>
      <c r="B13" s="203"/>
      <c r="C13" s="4" t="s">
        <v>7</v>
      </c>
      <c r="D13" s="5" t="s">
        <v>8</v>
      </c>
      <c r="E13" s="6" t="s">
        <v>9</v>
      </c>
      <c r="F13" s="48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5.75" thickBot="1">
      <c r="A14" s="4">
        <v>1</v>
      </c>
      <c r="B14" s="4">
        <v>2</v>
      </c>
      <c r="C14" s="4">
        <v>3</v>
      </c>
      <c r="D14" s="5">
        <v>4</v>
      </c>
      <c r="E14" s="50">
        <v>5</v>
      </c>
      <c r="F14" s="47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51.75" customHeight="1" thickBot="1">
      <c r="A15" s="51"/>
      <c r="B15" s="51" t="s">
        <v>79</v>
      </c>
      <c r="C15" s="52">
        <f>ROUND((SUM((C42*C43)+(C44*C48)+C54)/C56-0.01),2)</f>
        <v>2364.83</v>
      </c>
      <c r="D15" s="52">
        <f>ROUND((SUM((D42*D43)+(D44*D48)+D54)/D56),2)</f>
        <v>4564.5600000000004</v>
      </c>
      <c r="E15" s="52">
        <f>ROUND((SUM((E42*E43)+(E44*E48)+E54)/E56),2)</f>
        <v>2546.81</v>
      </c>
      <c r="F15" s="53"/>
      <c r="G15" s="54"/>
      <c r="H15" s="55"/>
      <c r="I15" s="56"/>
      <c r="J15" s="55"/>
      <c r="K15" s="55"/>
      <c r="L15" s="181"/>
      <c r="M15" s="49"/>
      <c r="N15" s="49"/>
      <c r="O15" s="49"/>
    </row>
    <row r="16" spans="1:15" s="64" customFormat="1" ht="45.75" customHeight="1" thickBot="1">
      <c r="A16" s="57">
        <v>1</v>
      </c>
      <c r="B16" s="58" t="s">
        <v>80</v>
      </c>
      <c r="C16" s="59">
        <f t="shared" ref="C16:D16" si="0">ROUND((C17+C22+C23+C27),2)</f>
        <v>2420.11</v>
      </c>
      <c r="D16" s="60">
        <f t="shared" si="0"/>
        <v>4557.25</v>
      </c>
      <c r="E16" s="60">
        <f>(E17+E22+E23+E27)</f>
        <v>2420.1100000000006</v>
      </c>
      <c r="F16" s="61"/>
      <c r="G16" s="62"/>
      <c r="H16" s="63"/>
      <c r="I16" s="63"/>
      <c r="J16" s="63"/>
      <c r="K16" s="63"/>
      <c r="L16" s="63"/>
      <c r="M16" s="63"/>
      <c r="N16" s="63"/>
      <c r="O16" s="63"/>
    </row>
    <row r="17" spans="1:15" s="64" customFormat="1" ht="15.75" thickBot="1">
      <c r="A17" s="65" t="s">
        <v>17</v>
      </c>
      <c r="B17" s="27" t="s">
        <v>18</v>
      </c>
      <c r="C17" s="67">
        <f t="shared" ref="C17:D17" si="1">ROUND(SUM(C18:C21),2)</f>
        <v>2209.4</v>
      </c>
      <c r="D17" s="67">
        <f t="shared" si="1"/>
        <v>4346.54</v>
      </c>
      <c r="E17" s="67">
        <f>SUM(E18:E21)</f>
        <v>2209.4000000000005</v>
      </c>
      <c r="F17" s="61"/>
      <c r="G17" s="63"/>
      <c r="H17" s="63"/>
      <c r="I17" s="63"/>
      <c r="J17" s="63"/>
      <c r="K17" s="63"/>
      <c r="L17" s="63"/>
      <c r="M17" s="63"/>
      <c r="N17" s="63"/>
      <c r="O17" s="63"/>
    </row>
    <row r="18" spans="1:15" ht="30.75" thickBot="1">
      <c r="A18" s="20" t="s">
        <v>19</v>
      </c>
      <c r="B18" s="23" t="s">
        <v>81</v>
      </c>
      <c r="C18" s="22">
        <v>2192.8000000000002</v>
      </c>
      <c r="D18" s="22">
        <v>4329.9399999999996</v>
      </c>
      <c r="E18" s="22">
        <v>2192.8000000000002</v>
      </c>
      <c r="F18" s="68"/>
      <c r="G18" s="69"/>
      <c r="H18" s="69"/>
      <c r="I18" s="69"/>
      <c r="J18" s="69"/>
      <c r="K18" s="69"/>
      <c r="L18" s="55"/>
      <c r="M18" s="55"/>
      <c r="N18" s="55"/>
      <c r="O18" s="55"/>
    </row>
    <row r="19" spans="1:15" ht="31.5" customHeight="1" thickBot="1">
      <c r="A19" s="20" t="s">
        <v>21</v>
      </c>
      <c r="B19" s="23" t="s">
        <v>28</v>
      </c>
      <c r="C19" s="22">
        <v>11.19</v>
      </c>
      <c r="D19" s="22">
        <v>11.19</v>
      </c>
      <c r="E19" s="22">
        <v>11.19</v>
      </c>
      <c r="F19" s="68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30" customHeight="1" thickBot="1">
      <c r="A20" s="20" t="s">
        <v>23</v>
      </c>
      <c r="B20" s="23" t="s">
        <v>30</v>
      </c>
      <c r="C20" s="22">
        <v>0.09</v>
      </c>
      <c r="D20" s="22">
        <v>0.09</v>
      </c>
      <c r="E20" s="22">
        <v>0.09</v>
      </c>
      <c r="F20" s="68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46.5" customHeight="1" thickBot="1">
      <c r="A21" s="20" t="s">
        <v>25</v>
      </c>
      <c r="B21" s="23" t="s">
        <v>32</v>
      </c>
      <c r="C21" s="22">
        <v>5.32</v>
      </c>
      <c r="D21" s="22">
        <v>5.3199999999999994</v>
      </c>
      <c r="E21" s="22">
        <v>5.3199999999999994</v>
      </c>
      <c r="F21" s="68"/>
      <c r="G21" s="55"/>
      <c r="H21" s="55"/>
      <c r="I21" s="55"/>
      <c r="J21" s="55"/>
      <c r="K21" s="55"/>
      <c r="L21" s="55"/>
      <c r="M21" s="55"/>
      <c r="N21" s="55"/>
      <c r="O21" s="55"/>
    </row>
    <row r="22" spans="1:15" ht="15.75" thickBot="1">
      <c r="A22" s="65" t="s">
        <v>33</v>
      </c>
      <c r="B22" s="70" t="s">
        <v>34</v>
      </c>
      <c r="C22" s="67">
        <v>133.19999999999999</v>
      </c>
      <c r="D22" s="71">
        <v>133.19999999999999</v>
      </c>
      <c r="E22" s="72">
        <v>133.19999999999999</v>
      </c>
      <c r="F22" s="68"/>
      <c r="G22" s="55"/>
      <c r="H22" s="55"/>
      <c r="I22" s="55"/>
      <c r="J22" s="55"/>
      <c r="K22" s="55"/>
      <c r="L22" s="55"/>
      <c r="M22" s="55"/>
      <c r="N22" s="55"/>
      <c r="O22" s="55"/>
    </row>
    <row r="23" spans="1:15" s="64" customFormat="1" ht="15.75" thickBot="1">
      <c r="A23" s="65" t="s">
        <v>35</v>
      </c>
      <c r="B23" s="27" t="s">
        <v>36</v>
      </c>
      <c r="C23" s="66">
        <f t="shared" ref="C23:D23" si="2">ROUND(SUM(C24:C26),2)</f>
        <v>53.75</v>
      </c>
      <c r="D23" s="66">
        <f t="shared" si="2"/>
        <v>53.75</v>
      </c>
      <c r="E23" s="67">
        <f>SUM(E24:E26)</f>
        <v>53.75</v>
      </c>
      <c r="F23" s="61"/>
      <c r="G23" s="73"/>
      <c r="H23" s="73"/>
      <c r="I23" s="73"/>
      <c r="J23" s="73"/>
      <c r="K23" s="73"/>
      <c r="L23" s="63"/>
      <c r="M23" s="63"/>
      <c r="N23" s="63"/>
      <c r="O23" s="63"/>
    </row>
    <row r="24" spans="1:15" ht="15.75" thickBot="1">
      <c r="A24" s="20" t="s">
        <v>37</v>
      </c>
      <c r="B24" s="23" t="s">
        <v>38</v>
      </c>
      <c r="C24" s="22">
        <v>29.31</v>
      </c>
      <c r="D24" s="74">
        <v>29.31</v>
      </c>
      <c r="E24" s="75">
        <v>29.31</v>
      </c>
      <c r="F24" s="68"/>
      <c r="G24" s="55"/>
      <c r="H24" s="55"/>
      <c r="I24" s="55"/>
      <c r="J24" s="55"/>
      <c r="K24" s="55"/>
      <c r="L24" s="55"/>
      <c r="M24" s="55"/>
      <c r="N24" s="55"/>
      <c r="O24" s="55"/>
    </row>
    <row r="25" spans="1:15" ht="28.5" customHeight="1" thickBot="1">
      <c r="A25" s="20" t="s">
        <v>39</v>
      </c>
      <c r="B25" s="23" t="s">
        <v>40</v>
      </c>
      <c r="C25" s="22">
        <v>17.059999999999999</v>
      </c>
      <c r="D25" s="74">
        <v>17.059999999999999</v>
      </c>
      <c r="E25" s="75">
        <v>17.059999999999999</v>
      </c>
      <c r="F25" s="68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15.75" thickBot="1">
      <c r="A26" s="20" t="s">
        <v>41</v>
      </c>
      <c r="B26" s="23" t="s">
        <v>42</v>
      </c>
      <c r="C26" s="22">
        <v>7.38</v>
      </c>
      <c r="D26" s="74">
        <v>7.38</v>
      </c>
      <c r="E26" s="75">
        <v>7.38</v>
      </c>
      <c r="F26" s="68"/>
      <c r="G26" s="55"/>
      <c r="H26" s="55"/>
      <c r="I26" s="55"/>
      <c r="J26" s="55"/>
      <c r="K26" s="55"/>
      <c r="L26" s="55"/>
      <c r="M26" s="55"/>
      <c r="N26" s="55"/>
      <c r="O26" s="55"/>
    </row>
    <row r="27" spans="1:15" s="64" customFormat="1" ht="15.75" thickBot="1">
      <c r="A27" s="65" t="s">
        <v>43</v>
      </c>
      <c r="B27" s="27" t="s">
        <v>44</v>
      </c>
      <c r="C27" s="67">
        <f>ROUND(SUM(C28:C30),2)</f>
        <v>23.76</v>
      </c>
      <c r="D27" s="67">
        <f>ROUND(SUM(D28:D30),2)</f>
        <v>23.76</v>
      </c>
      <c r="E27" s="67">
        <f>SUM(E28:E30)</f>
        <v>23.76</v>
      </c>
      <c r="F27" s="61"/>
      <c r="G27" s="73"/>
      <c r="H27" s="73"/>
      <c r="I27" s="73"/>
      <c r="J27" s="73"/>
      <c r="K27" s="73"/>
      <c r="L27" s="63"/>
      <c r="M27" s="63"/>
      <c r="N27" s="63"/>
      <c r="O27" s="63"/>
    </row>
    <row r="28" spans="1:15" ht="24.75" customHeight="1" thickBot="1">
      <c r="A28" s="30" t="s">
        <v>45</v>
      </c>
      <c r="B28" s="31" t="s">
        <v>46</v>
      </c>
      <c r="C28" s="22">
        <v>18.89</v>
      </c>
      <c r="D28" s="74">
        <v>18.89</v>
      </c>
      <c r="E28" s="75">
        <v>18.89</v>
      </c>
      <c r="F28" s="68"/>
      <c r="G28" s="55"/>
      <c r="H28" s="55"/>
      <c r="I28" s="55"/>
      <c r="J28" s="55"/>
      <c r="K28" s="55"/>
      <c r="L28" s="55"/>
      <c r="M28" s="55"/>
      <c r="N28" s="55"/>
      <c r="O28" s="55"/>
    </row>
    <row r="29" spans="1:15" ht="15.75" thickBot="1">
      <c r="A29" s="30" t="s">
        <v>47</v>
      </c>
      <c r="B29" s="31" t="s">
        <v>38</v>
      </c>
      <c r="C29" s="22">
        <v>4.16</v>
      </c>
      <c r="D29" s="74">
        <v>4.16</v>
      </c>
      <c r="E29" s="75">
        <v>4.16</v>
      </c>
      <c r="F29" s="68"/>
      <c r="G29" s="55"/>
      <c r="H29" s="55"/>
      <c r="I29" s="55"/>
      <c r="J29" s="55"/>
      <c r="K29" s="55"/>
      <c r="L29" s="55"/>
      <c r="M29" s="55"/>
      <c r="N29" s="55"/>
      <c r="O29" s="55"/>
    </row>
    <row r="30" spans="1:15" ht="22.5" customHeight="1" thickBot="1">
      <c r="A30" s="30" t="s">
        <v>48</v>
      </c>
      <c r="B30" s="31" t="s">
        <v>49</v>
      </c>
      <c r="C30" s="22">
        <v>0.71</v>
      </c>
      <c r="D30" s="74">
        <v>0.71</v>
      </c>
      <c r="E30" s="75">
        <v>0.71</v>
      </c>
      <c r="F30" s="68"/>
      <c r="G30" s="55"/>
      <c r="H30" s="55"/>
      <c r="I30" s="55"/>
      <c r="J30" s="55"/>
      <c r="K30" s="55"/>
      <c r="L30" s="55"/>
      <c r="M30" s="55"/>
      <c r="N30" s="55"/>
      <c r="O30" s="55"/>
    </row>
    <row r="31" spans="1:15" s="64" customFormat="1" ht="46.5" customHeight="1" thickBot="1">
      <c r="A31" s="32" t="s">
        <v>50</v>
      </c>
      <c r="B31" s="16" t="s">
        <v>82</v>
      </c>
      <c r="C31" s="17">
        <f>ROUND(SUM(C32:C34),2)</f>
        <v>25.51</v>
      </c>
      <c r="D31" s="17">
        <f>ROUND(SUM(D32:D34),2)</f>
        <v>25.51</v>
      </c>
      <c r="E31" s="17">
        <f>SUM(E32:E34)</f>
        <v>25.51</v>
      </c>
      <c r="F31" s="61"/>
      <c r="G31" s="73"/>
      <c r="H31" s="73"/>
      <c r="I31" s="73"/>
      <c r="J31" s="73"/>
      <c r="K31" s="73"/>
      <c r="L31" s="63"/>
      <c r="M31" s="63"/>
      <c r="N31" s="63"/>
      <c r="O31" s="63"/>
    </row>
    <row r="32" spans="1:15" ht="21" customHeight="1" thickBot="1">
      <c r="A32" s="20" t="s">
        <v>52</v>
      </c>
      <c r="B32" s="23" t="s">
        <v>46</v>
      </c>
      <c r="C32" s="22">
        <v>19</v>
      </c>
      <c r="D32" s="74">
        <v>19</v>
      </c>
      <c r="E32" s="75">
        <v>19</v>
      </c>
      <c r="F32" s="68"/>
      <c r="G32" s="55"/>
      <c r="H32" s="55"/>
      <c r="I32" s="55"/>
      <c r="J32" s="55"/>
      <c r="K32" s="55"/>
      <c r="L32" s="55"/>
      <c r="M32" s="55"/>
      <c r="N32" s="55"/>
      <c r="O32" s="55"/>
    </row>
    <row r="33" spans="1:15" ht="15.75" thickBot="1">
      <c r="A33" s="20" t="s">
        <v>53</v>
      </c>
      <c r="B33" s="23" t="s">
        <v>38</v>
      </c>
      <c r="C33" s="22">
        <v>4.1399999999999997</v>
      </c>
      <c r="D33" s="74">
        <v>4.1399999999999997</v>
      </c>
      <c r="E33" s="75">
        <v>4.1399999999999997</v>
      </c>
      <c r="F33" s="68"/>
      <c r="G33" s="55"/>
      <c r="H33" s="55"/>
      <c r="I33" s="55"/>
      <c r="J33" s="55"/>
      <c r="K33" s="55"/>
      <c r="L33" s="55"/>
      <c r="M33" s="55"/>
      <c r="N33" s="55"/>
      <c r="O33" s="55"/>
    </row>
    <row r="34" spans="1:15" ht="15.75" thickBot="1">
      <c r="A34" s="20" t="s">
        <v>54</v>
      </c>
      <c r="B34" s="23" t="s">
        <v>49</v>
      </c>
      <c r="C34" s="22">
        <v>2.37</v>
      </c>
      <c r="D34" s="74">
        <v>2.37</v>
      </c>
      <c r="E34" s="75">
        <v>2.37</v>
      </c>
      <c r="F34" s="68"/>
      <c r="G34" s="55"/>
      <c r="H34" s="55"/>
      <c r="I34" s="55"/>
      <c r="J34" s="55"/>
      <c r="K34" s="55"/>
      <c r="L34" s="55"/>
      <c r="M34" s="55"/>
      <c r="N34" s="55"/>
      <c r="O34" s="55"/>
    </row>
    <row r="35" spans="1:15" ht="15.75" thickBot="1">
      <c r="A35" s="32" t="s">
        <v>55</v>
      </c>
      <c r="B35" s="16" t="s">
        <v>56</v>
      </c>
      <c r="C35" s="15">
        <v>0</v>
      </c>
      <c r="D35" s="76">
        <v>0</v>
      </c>
      <c r="E35" s="77">
        <v>0</v>
      </c>
      <c r="F35" s="68"/>
      <c r="G35" s="55"/>
      <c r="H35" s="55"/>
      <c r="I35" s="55"/>
      <c r="J35" s="55"/>
      <c r="K35" s="55"/>
      <c r="L35" s="55"/>
      <c r="M35" s="55"/>
      <c r="N35" s="55"/>
      <c r="O35" s="55"/>
    </row>
    <row r="36" spans="1:15" ht="15.75" thickBot="1">
      <c r="A36" s="20"/>
      <c r="B36" s="21" t="s">
        <v>83</v>
      </c>
      <c r="C36" s="78">
        <f t="shared" ref="C36:E36" si="3">C16+C31+C35</f>
        <v>2445.6200000000003</v>
      </c>
      <c r="D36" s="78">
        <f t="shared" si="3"/>
        <v>4582.76</v>
      </c>
      <c r="E36" s="78">
        <f t="shared" si="3"/>
        <v>2445.6200000000008</v>
      </c>
      <c r="F36" s="68"/>
      <c r="G36" s="55"/>
      <c r="H36" s="55"/>
      <c r="I36" s="55"/>
      <c r="J36" s="55"/>
      <c r="K36" s="55"/>
      <c r="L36" s="55"/>
      <c r="M36" s="55"/>
      <c r="N36" s="55"/>
      <c r="O36" s="55"/>
    </row>
    <row r="37" spans="1:15" ht="15.75" thickBot="1">
      <c r="A37" s="20" t="s">
        <v>57</v>
      </c>
      <c r="B37" s="23" t="s">
        <v>58</v>
      </c>
      <c r="C37" s="4">
        <v>0</v>
      </c>
      <c r="D37" s="5">
        <v>0</v>
      </c>
      <c r="E37" s="79">
        <v>0</v>
      </c>
      <c r="F37" s="68"/>
      <c r="G37" s="55"/>
      <c r="H37" s="55"/>
      <c r="I37" s="55"/>
      <c r="J37" s="55"/>
      <c r="K37" s="55"/>
      <c r="L37" s="55"/>
      <c r="M37" s="55"/>
      <c r="N37" s="55"/>
      <c r="O37" s="55"/>
    </row>
    <row r="38" spans="1:15" s="64" customFormat="1" ht="45.75" thickBot="1">
      <c r="A38" s="32" t="s">
        <v>59</v>
      </c>
      <c r="B38" s="16" t="s">
        <v>84</v>
      </c>
      <c r="C38" s="33">
        <f>SUM(C39:C41)</f>
        <v>119.28999999999999</v>
      </c>
      <c r="D38" s="33">
        <f t="shared" ref="D38:E38" si="4">SUM(D39:D41)</f>
        <v>119.28999999999999</v>
      </c>
      <c r="E38" s="33">
        <f t="shared" si="4"/>
        <v>119.28999999999999</v>
      </c>
      <c r="F38" s="80"/>
      <c r="G38" s="73">
        <f>C38/(C16+C31)</f>
        <v>4.8776997244052621E-2</v>
      </c>
      <c r="H38" s="73"/>
      <c r="I38" s="73"/>
      <c r="J38" s="73"/>
      <c r="K38" s="73"/>
      <c r="L38" s="63"/>
      <c r="M38" s="63"/>
      <c r="N38" s="63"/>
      <c r="O38" s="63"/>
    </row>
    <row r="39" spans="1:15" ht="15.75" thickBot="1">
      <c r="A39" s="20" t="s">
        <v>85</v>
      </c>
      <c r="B39" s="23" t="s">
        <v>66</v>
      </c>
      <c r="C39" s="22">
        <v>21.47</v>
      </c>
      <c r="D39" s="74">
        <v>21.47</v>
      </c>
      <c r="E39" s="75">
        <v>21.47</v>
      </c>
      <c r="F39" s="81"/>
      <c r="G39" s="55"/>
      <c r="H39" s="55"/>
      <c r="I39" s="55"/>
      <c r="J39" s="55"/>
      <c r="K39" s="55"/>
      <c r="L39" s="55"/>
      <c r="M39" s="55"/>
      <c r="N39" s="55"/>
      <c r="O39" s="55"/>
    </row>
    <row r="40" spans="1:15" ht="30.75" thickBot="1">
      <c r="A40" s="20" t="s">
        <v>86</v>
      </c>
      <c r="B40" s="23" t="s">
        <v>68</v>
      </c>
      <c r="C40" s="22">
        <v>0</v>
      </c>
      <c r="D40" s="74">
        <v>0</v>
      </c>
      <c r="E40" s="75">
        <v>0</v>
      </c>
      <c r="F40" s="81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15.75" thickBot="1">
      <c r="A41" s="20" t="s">
        <v>87</v>
      </c>
      <c r="B41" s="23" t="s">
        <v>70</v>
      </c>
      <c r="C41" s="22">
        <v>97.82</v>
      </c>
      <c r="D41" s="74">
        <v>97.82</v>
      </c>
      <c r="E41" s="75">
        <v>97.82</v>
      </c>
      <c r="F41" s="68"/>
      <c r="G41" s="55"/>
      <c r="H41" s="55"/>
      <c r="I41" s="55"/>
      <c r="J41" s="55"/>
      <c r="K41" s="55"/>
      <c r="L41" s="49"/>
      <c r="M41" s="49"/>
      <c r="N41" s="49"/>
      <c r="O41" s="49"/>
    </row>
    <row r="42" spans="1:15" s="64" customFormat="1" ht="30.75" thickBot="1">
      <c r="A42" s="35" t="s">
        <v>61</v>
      </c>
      <c r="B42" s="82" t="s">
        <v>88</v>
      </c>
      <c r="C42" s="83">
        <f t="shared" ref="C42:E42" si="5">C38+C36</f>
        <v>2564.9100000000003</v>
      </c>
      <c r="D42" s="83">
        <f t="shared" si="5"/>
        <v>4702.05</v>
      </c>
      <c r="E42" s="83">
        <f t="shared" si="5"/>
        <v>2564.9100000000008</v>
      </c>
      <c r="F42" s="61"/>
      <c r="G42" s="63"/>
      <c r="H42" s="63"/>
      <c r="I42" s="63"/>
      <c r="J42" s="63"/>
      <c r="K42" s="63"/>
      <c r="L42" s="63"/>
      <c r="M42" s="63"/>
      <c r="N42" s="63"/>
      <c r="O42" s="63"/>
    </row>
    <row r="43" spans="1:15" ht="30.75" thickBot="1">
      <c r="A43" s="84">
        <v>7</v>
      </c>
      <c r="B43" s="85" t="s">
        <v>89</v>
      </c>
      <c r="C43" s="87">
        <v>52674.319999999992</v>
      </c>
      <c r="D43" s="88">
        <v>17234.68</v>
      </c>
      <c r="E43" s="86">
        <v>112.85999999999999</v>
      </c>
      <c r="F43" s="68"/>
      <c r="G43" s="89"/>
      <c r="H43" s="49"/>
      <c r="I43" s="49"/>
      <c r="J43" s="49"/>
      <c r="K43" s="49"/>
      <c r="L43" s="49"/>
      <c r="M43" s="49"/>
      <c r="N43" s="49"/>
      <c r="O43" s="49"/>
    </row>
    <row r="44" spans="1:15" s="64" customFormat="1" ht="60.75" thickBot="1">
      <c r="A44" s="90" t="s">
        <v>71</v>
      </c>
      <c r="B44" s="91" t="s">
        <v>90</v>
      </c>
      <c r="C44" s="92">
        <v>1421.81</v>
      </c>
      <c r="D44" s="92">
        <v>1940.66</v>
      </c>
      <c r="E44" s="92">
        <v>1940.66</v>
      </c>
      <c r="F44" s="61"/>
      <c r="G44" s="73"/>
      <c r="H44" s="73"/>
      <c r="I44" s="73"/>
      <c r="J44" s="73"/>
      <c r="K44" s="73"/>
      <c r="L44" s="55"/>
      <c r="M44" s="55"/>
      <c r="N44" s="55"/>
      <c r="O44" s="55"/>
    </row>
    <row r="45" spans="1:15" ht="30.75" thickBot="1">
      <c r="A45" s="93" t="s">
        <v>91</v>
      </c>
      <c r="B45" s="94" t="s">
        <v>92</v>
      </c>
      <c r="C45" s="95">
        <v>0</v>
      </c>
      <c r="D45" s="96">
        <v>0</v>
      </c>
      <c r="E45" s="97">
        <v>0</v>
      </c>
      <c r="F45" s="98"/>
      <c r="G45" s="99"/>
      <c r="H45" s="99"/>
      <c r="I45" s="99"/>
      <c r="J45" s="99"/>
      <c r="K45" s="100"/>
      <c r="L45" s="99"/>
      <c r="M45" s="99"/>
      <c r="N45" s="99"/>
      <c r="O45" s="99"/>
    </row>
    <row r="46" spans="1:15" ht="30.75" thickBot="1">
      <c r="A46" s="101" t="s">
        <v>93</v>
      </c>
      <c r="B46" s="102" t="s">
        <v>94</v>
      </c>
      <c r="C46" s="104"/>
      <c r="D46" s="105"/>
      <c r="E46" s="103"/>
      <c r="F46" s="68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45.75" thickBot="1">
      <c r="A47" s="106" t="s">
        <v>95</v>
      </c>
      <c r="B47" s="107" t="s">
        <v>96</v>
      </c>
      <c r="C47" s="7">
        <v>0</v>
      </c>
      <c r="D47" s="108">
        <v>0</v>
      </c>
      <c r="E47" s="109">
        <v>0</v>
      </c>
      <c r="F47" s="110"/>
      <c r="G47" s="49"/>
      <c r="H47" s="49"/>
      <c r="I47" s="49"/>
      <c r="J47" s="49"/>
      <c r="K47" s="49"/>
      <c r="L47" s="49"/>
      <c r="M47" s="49"/>
      <c r="N47" s="49"/>
      <c r="O47" s="49"/>
    </row>
    <row r="48" spans="1:15" ht="60.75" thickBot="1">
      <c r="A48" s="101" t="s">
        <v>97</v>
      </c>
      <c r="B48" s="102" t="s">
        <v>98</v>
      </c>
      <c r="C48" s="39">
        <v>11175.429999999998</v>
      </c>
      <c r="D48" s="111">
        <v>903.07000000000016</v>
      </c>
      <c r="E48" s="75">
        <v>3.3700000000000006</v>
      </c>
      <c r="F48" s="68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30.75" thickBot="1">
      <c r="A49" s="101" t="s">
        <v>99</v>
      </c>
      <c r="B49" s="102" t="s">
        <v>100</v>
      </c>
      <c r="C49" s="4">
        <v>0</v>
      </c>
      <c r="D49" s="5">
        <v>0</v>
      </c>
      <c r="E49" s="79">
        <v>0</v>
      </c>
      <c r="F49" s="110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30.75" thickBot="1">
      <c r="A50" s="101" t="s">
        <v>101</v>
      </c>
      <c r="B50" s="102" t="s">
        <v>102</v>
      </c>
      <c r="C50" s="112">
        <v>0</v>
      </c>
      <c r="D50" s="113">
        <v>0</v>
      </c>
      <c r="E50" s="114">
        <v>0</v>
      </c>
      <c r="F50" s="110"/>
      <c r="G50" s="49"/>
      <c r="H50" s="49"/>
      <c r="I50" s="49"/>
      <c r="J50" s="49"/>
      <c r="K50" s="49"/>
      <c r="L50" s="49"/>
      <c r="M50" s="49"/>
      <c r="N50" s="49"/>
      <c r="O50" s="49"/>
    </row>
    <row r="51" spans="1:15" ht="52.5" customHeight="1" thickBot="1">
      <c r="A51" s="101" t="s">
        <v>103</v>
      </c>
      <c r="B51" s="102" t="s">
        <v>104</v>
      </c>
      <c r="C51" s="4">
        <v>0</v>
      </c>
      <c r="D51" s="5">
        <v>0</v>
      </c>
      <c r="E51" s="79">
        <v>0</v>
      </c>
      <c r="F51" s="110"/>
      <c r="G51" s="49"/>
      <c r="H51" s="49"/>
      <c r="I51" s="49"/>
      <c r="J51" s="49"/>
      <c r="K51" s="49"/>
      <c r="L51" s="49"/>
      <c r="M51" s="49"/>
      <c r="N51" s="49"/>
      <c r="O51" s="49"/>
    </row>
    <row r="52" spans="1:15" ht="30.75" thickBot="1">
      <c r="A52" s="101" t="s">
        <v>105</v>
      </c>
      <c r="B52" s="102" t="s">
        <v>106</v>
      </c>
      <c r="C52" s="4">
        <v>0</v>
      </c>
      <c r="D52" s="5">
        <v>0</v>
      </c>
      <c r="E52" s="79">
        <v>0</v>
      </c>
      <c r="F52" s="110"/>
      <c r="G52" s="49"/>
      <c r="H52" s="49"/>
      <c r="I52" s="49"/>
      <c r="J52" s="49"/>
      <c r="K52" s="49"/>
      <c r="L52" s="49"/>
      <c r="M52" s="49"/>
      <c r="N52" s="49"/>
      <c r="O52" s="49"/>
    </row>
    <row r="53" spans="1:15" ht="15.75" thickBot="1">
      <c r="A53" s="101" t="s">
        <v>107</v>
      </c>
      <c r="B53" s="102" t="s">
        <v>108</v>
      </c>
      <c r="C53" s="115">
        <v>0</v>
      </c>
      <c r="D53" s="116">
        <v>0</v>
      </c>
      <c r="E53" s="117">
        <v>0</v>
      </c>
      <c r="F53" s="110"/>
      <c r="G53" s="49"/>
      <c r="H53" s="49"/>
      <c r="I53" s="49"/>
      <c r="J53" s="49"/>
      <c r="K53" s="49"/>
      <c r="L53" s="49"/>
      <c r="M53" s="49"/>
      <c r="N53" s="49"/>
      <c r="O53" s="49"/>
    </row>
    <row r="54" spans="1:15" ht="15.75" thickBot="1">
      <c r="A54" s="93" t="s">
        <v>109</v>
      </c>
      <c r="B54" s="94" t="s">
        <v>60</v>
      </c>
      <c r="C54" s="118">
        <f>'Теплова енергія'!C45*0.8166119/C56*1000</f>
        <v>0</v>
      </c>
      <c r="D54" s="118">
        <f>'Теплова енергія'!D45*0.8166119/D56*1000</f>
        <v>0</v>
      </c>
      <c r="E54" s="118">
        <f>'Теплова енергія'!E45*0.8166119/Виробництво!E56*1000</f>
        <v>0</v>
      </c>
      <c r="F54" s="110"/>
      <c r="G54" s="49"/>
      <c r="H54" s="49"/>
      <c r="I54" s="49"/>
      <c r="J54" s="49"/>
      <c r="K54" s="49"/>
      <c r="L54" s="49"/>
      <c r="M54" s="49"/>
      <c r="N54" s="49"/>
      <c r="O54" s="49"/>
    </row>
    <row r="55" spans="1:15" ht="15.75" thickBot="1">
      <c r="A55" s="101" t="s">
        <v>110</v>
      </c>
      <c r="B55" s="38" t="s">
        <v>62</v>
      </c>
      <c r="C55" s="119">
        <v>0</v>
      </c>
      <c r="D55" s="119">
        <v>0</v>
      </c>
      <c r="E55" s="119">
        <v>0</v>
      </c>
      <c r="F55" s="110"/>
      <c r="G55" s="49"/>
      <c r="H55" s="49"/>
      <c r="I55" s="49"/>
      <c r="J55" s="49"/>
      <c r="K55" s="49"/>
      <c r="L55" s="49"/>
      <c r="M55" s="49"/>
      <c r="N55" s="49"/>
      <c r="O55" s="49"/>
    </row>
    <row r="56" spans="1:15" ht="35.25" customHeight="1" thickBot="1">
      <c r="A56" s="120">
        <v>14</v>
      </c>
      <c r="B56" s="121" t="s">
        <v>111</v>
      </c>
      <c r="C56" s="122">
        <f t="shared" ref="C56:E56" si="6">ROUND((C43+C48),2)</f>
        <v>63849.75</v>
      </c>
      <c r="D56" s="122">
        <f t="shared" si="6"/>
        <v>18137.75</v>
      </c>
      <c r="E56" s="122">
        <f t="shared" si="6"/>
        <v>116.23</v>
      </c>
      <c r="F56" s="68"/>
      <c r="G56" s="100"/>
      <c r="H56" s="100"/>
      <c r="I56" s="100"/>
      <c r="J56" s="100"/>
      <c r="K56" s="100"/>
      <c r="L56" s="49"/>
      <c r="M56" s="49"/>
      <c r="N56" s="49"/>
      <c r="O56" s="49"/>
    </row>
    <row r="57" spans="1:15" ht="15.75" customHeight="1">
      <c r="A57" s="42"/>
      <c r="B57" s="43"/>
      <c r="C57" s="44"/>
      <c r="D57" s="44"/>
      <c r="F57" s="123"/>
      <c r="G57" s="49"/>
      <c r="H57" s="49"/>
      <c r="I57" s="49"/>
      <c r="J57" s="49"/>
      <c r="K57" s="49"/>
      <c r="L57" s="49"/>
      <c r="M57" s="49"/>
      <c r="N57" s="49"/>
      <c r="O57" s="49"/>
    </row>
    <row r="58" spans="1:15" ht="15.75" customHeight="1">
      <c r="A58" s="43"/>
      <c r="B58" s="178" t="s">
        <v>74</v>
      </c>
      <c r="C58" s="44"/>
      <c r="D58" s="44" t="s">
        <v>75</v>
      </c>
      <c r="E58" s="44"/>
      <c r="F58" s="123"/>
      <c r="G58" s="49"/>
      <c r="H58" s="49"/>
      <c r="I58" s="49"/>
      <c r="J58" s="49"/>
      <c r="K58" s="49"/>
      <c r="L58" s="49"/>
      <c r="M58" s="49"/>
      <c r="N58" s="49"/>
      <c r="O58" s="49"/>
    </row>
    <row r="59" spans="1:15">
      <c r="A59" s="44"/>
      <c r="B59" s="43"/>
      <c r="C59" s="44"/>
      <c r="D59" s="44"/>
      <c r="E59" s="44"/>
      <c r="F59" s="123"/>
      <c r="G59" s="49"/>
      <c r="H59" s="49"/>
      <c r="I59" s="49"/>
      <c r="J59" s="49"/>
      <c r="K59" s="49"/>
      <c r="L59" s="49"/>
      <c r="M59" s="49"/>
      <c r="N59" s="49"/>
      <c r="O59" s="49"/>
    </row>
    <row r="60" spans="1:15" ht="19.5" customHeight="1">
      <c r="A60" s="43"/>
      <c r="B60" s="43" t="s">
        <v>76</v>
      </c>
      <c r="C60" s="44"/>
      <c r="D60" s="44" t="s">
        <v>77</v>
      </c>
      <c r="E60" s="44"/>
    </row>
    <row r="61" spans="1:15">
      <c r="A61" s="42"/>
      <c r="B61" s="42"/>
    </row>
    <row r="64" spans="1:15">
      <c r="B64" s="124"/>
      <c r="C64" s="124"/>
      <c r="D64" s="124"/>
      <c r="E64" s="124"/>
    </row>
    <row r="65" spans="2:5" ht="15.75" customHeight="1">
      <c r="B65" s="124"/>
      <c r="C65" s="41"/>
      <c r="D65" s="41"/>
      <c r="E65" s="41"/>
    </row>
    <row r="66" spans="2:5" ht="10.5" customHeight="1">
      <c r="B66" s="124"/>
      <c r="C66" s="41"/>
      <c r="D66" s="41"/>
      <c r="E66" s="41"/>
    </row>
    <row r="67" spans="2:5">
      <c r="B67" s="124"/>
      <c r="C67" s="41"/>
      <c r="D67" s="41"/>
      <c r="E67" s="41"/>
    </row>
    <row r="68" spans="2:5">
      <c r="B68" s="124"/>
      <c r="C68" s="41"/>
      <c r="D68" s="41"/>
      <c r="E68" s="41"/>
    </row>
    <row r="69" spans="2:5">
      <c r="B69" s="124"/>
      <c r="C69" s="41"/>
      <c r="D69" s="41"/>
      <c r="E69" s="41"/>
    </row>
    <row r="70" spans="2:5">
      <c r="B70" s="124"/>
      <c r="C70" s="41"/>
      <c r="D70" s="41"/>
      <c r="E70" s="41"/>
    </row>
    <row r="71" spans="2:5">
      <c r="B71" s="124"/>
      <c r="C71" s="41"/>
      <c r="D71" s="41"/>
      <c r="E71" s="41"/>
    </row>
    <row r="72" spans="2:5">
      <c r="B72" s="124"/>
      <c r="C72" s="124"/>
      <c r="D72" s="124"/>
      <c r="E72" s="124"/>
    </row>
    <row r="73" spans="2:5">
      <c r="B73" s="124"/>
      <c r="C73" s="124"/>
      <c r="D73" s="124"/>
      <c r="E73" s="124"/>
    </row>
    <row r="74" spans="2:5">
      <c r="B74" s="124"/>
      <c r="C74" s="124"/>
      <c r="D74" s="124"/>
      <c r="E74" s="124"/>
    </row>
    <row r="75" spans="2:5">
      <c r="B75" s="124"/>
      <c r="C75" s="124"/>
      <c r="D75" s="124"/>
      <c r="E75" s="124"/>
    </row>
  </sheetData>
  <mergeCells count="5">
    <mergeCell ref="A7:E7"/>
    <mergeCell ref="A8:E8"/>
    <mergeCell ref="A12:A13"/>
    <mergeCell ref="B12:B13"/>
    <mergeCell ref="C12:E12"/>
  </mergeCells>
  <printOptions horizontalCentered="1"/>
  <pageMargins left="0.25" right="0.25" top="0.75" bottom="0.75" header="0.3" footer="0.3"/>
  <pageSetup paperSize="9" scale="94" fitToHeight="0" orientation="portrait" r:id="rId1"/>
  <rowBreaks count="1" manualBreakCount="1">
    <brk id="60" max="8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F50"/>
  <sheetViews>
    <sheetView zoomScale="90" zoomScaleNormal="90" workbookViewId="0">
      <selection activeCell="D1" sqref="D1:E5"/>
    </sheetView>
  </sheetViews>
  <sheetFormatPr defaultRowHeight="15"/>
  <cols>
    <col min="1" max="1" width="6.85546875" style="1" customWidth="1"/>
    <col min="2" max="2" width="49.7109375" style="1" customWidth="1"/>
    <col min="3" max="5" width="18.42578125" style="1" customWidth="1"/>
    <col min="6" max="16384" width="9.140625" style="1"/>
  </cols>
  <sheetData>
    <row r="1" spans="1:6">
      <c r="D1" s="179" t="s">
        <v>155</v>
      </c>
      <c r="E1" s="44"/>
    </row>
    <row r="2" spans="1:6">
      <c r="A2" s="44"/>
      <c r="B2" s="44"/>
      <c r="D2" s="179" t="s">
        <v>0</v>
      </c>
      <c r="E2" s="180"/>
      <c r="F2" s="3"/>
    </row>
    <row r="3" spans="1:6">
      <c r="A3" s="44"/>
      <c r="B3" s="44"/>
      <c r="D3" s="179" t="s">
        <v>1</v>
      </c>
      <c r="E3" s="180"/>
      <c r="F3" s="3"/>
    </row>
    <row r="4" spans="1:6">
      <c r="A4" s="44"/>
      <c r="B4" s="44"/>
      <c r="D4" s="179" t="s">
        <v>2</v>
      </c>
      <c r="E4" s="180"/>
      <c r="F4" s="3"/>
    </row>
    <row r="5" spans="1:6">
      <c r="A5" s="44"/>
      <c r="B5" s="44"/>
      <c r="D5" s="179"/>
      <c r="E5" s="180"/>
      <c r="F5" s="3"/>
    </row>
    <row r="6" spans="1:6" ht="33" customHeight="1">
      <c r="A6" s="198" t="s">
        <v>152</v>
      </c>
      <c r="B6" s="198"/>
      <c r="C6" s="198"/>
      <c r="D6" s="198"/>
      <c r="E6" s="198"/>
    </row>
    <row r="7" spans="1:6" ht="14.25" customHeight="1">
      <c r="A7" s="199" t="s">
        <v>4</v>
      </c>
      <c r="B7" s="199"/>
      <c r="C7" s="199"/>
      <c r="D7" s="199"/>
      <c r="E7" s="199"/>
    </row>
    <row r="8" spans="1:6" ht="7.5" hidden="1" customHeight="1"/>
    <row r="9" spans="1:6" ht="25.9" customHeight="1" thickBot="1"/>
    <row r="10" spans="1:6" ht="6" hidden="1" customHeight="1" thickBot="1"/>
    <row r="11" spans="1:6" ht="15.75" customHeight="1" thickBot="1">
      <c r="A11" s="200" t="s">
        <v>5</v>
      </c>
      <c r="B11" s="202" t="s">
        <v>6</v>
      </c>
      <c r="C11" s="207" t="s">
        <v>144</v>
      </c>
      <c r="D11" s="207"/>
      <c r="E11" s="208"/>
    </row>
    <row r="12" spans="1:6" ht="60.75" customHeight="1" thickBot="1">
      <c r="A12" s="201"/>
      <c r="B12" s="203"/>
      <c r="C12" s="4" t="s">
        <v>7</v>
      </c>
      <c r="D12" s="5" t="s">
        <v>8</v>
      </c>
      <c r="E12" s="6" t="s">
        <v>9</v>
      </c>
    </row>
    <row r="13" spans="1:6" ht="15.75" thickBot="1">
      <c r="A13" s="4">
        <v>1</v>
      </c>
      <c r="B13" s="4">
        <v>2</v>
      </c>
      <c r="C13" s="4">
        <v>3</v>
      </c>
      <c r="D13" s="4">
        <v>4</v>
      </c>
      <c r="E13" s="7">
        <v>5</v>
      </c>
    </row>
    <row r="14" spans="1:6" ht="51.75" customHeight="1" thickBot="1">
      <c r="A14" s="8"/>
      <c r="B14" s="8" t="s">
        <v>142</v>
      </c>
      <c r="C14" s="9">
        <f>ROUND((C34+C35+C36+C37+C39+C40+C41),2)</f>
        <v>498.12</v>
      </c>
      <c r="D14" s="9">
        <f t="shared" ref="D14:E14" si="0">ROUND((D34+D35+D36+D37+D39+D40+D41),2)</f>
        <v>821.04</v>
      </c>
      <c r="E14" s="9">
        <f t="shared" si="0"/>
        <v>516.99</v>
      </c>
    </row>
    <row r="15" spans="1:6" ht="24.75" customHeight="1" thickBot="1">
      <c r="A15" s="15">
        <v>1</v>
      </c>
      <c r="B15" s="16" t="s">
        <v>16</v>
      </c>
      <c r="C15" s="17">
        <f t="shared" ref="C15:E15" si="1">C16+C20+C21+C25</f>
        <v>138.17999999999998</v>
      </c>
      <c r="D15" s="17">
        <f t="shared" si="1"/>
        <v>138.17999999999998</v>
      </c>
      <c r="E15" s="17">
        <f t="shared" si="1"/>
        <v>138.17999999999998</v>
      </c>
    </row>
    <row r="16" spans="1:6" ht="15.75" thickBot="1">
      <c r="A16" s="20" t="s">
        <v>17</v>
      </c>
      <c r="B16" s="27" t="s">
        <v>18</v>
      </c>
      <c r="C16" s="67">
        <f t="shared" ref="C16:E16" si="2">SUM(C17:C19)</f>
        <v>60.43</v>
      </c>
      <c r="D16" s="67">
        <f t="shared" si="2"/>
        <v>60.43</v>
      </c>
      <c r="E16" s="67">
        <f t="shared" si="2"/>
        <v>60.43</v>
      </c>
    </row>
    <row r="17" spans="1:5" ht="30.75" thickBot="1">
      <c r="A17" s="20" t="s">
        <v>19</v>
      </c>
      <c r="B17" s="23" t="s">
        <v>28</v>
      </c>
      <c r="C17" s="22">
        <v>32.700000000000003</v>
      </c>
      <c r="D17" s="22">
        <v>32.700000000000003</v>
      </c>
      <c r="E17" s="22">
        <v>32.700000000000003</v>
      </c>
    </row>
    <row r="18" spans="1:5" ht="31.5" customHeight="1" thickBot="1">
      <c r="A18" s="20" t="s">
        <v>21</v>
      </c>
      <c r="B18" s="23" t="s">
        <v>30</v>
      </c>
      <c r="C18" s="22">
        <v>7.05</v>
      </c>
      <c r="D18" s="22">
        <v>7.05</v>
      </c>
      <c r="E18" s="22">
        <v>7.05</v>
      </c>
    </row>
    <row r="19" spans="1:5" ht="30" customHeight="1" thickBot="1">
      <c r="A19" s="20" t="s">
        <v>23</v>
      </c>
      <c r="B19" s="23" t="s">
        <v>32</v>
      </c>
      <c r="C19" s="22">
        <v>20.68</v>
      </c>
      <c r="D19" s="22">
        <v>20.68</v>
      </c>
      <c r="E19" s="22">
        <v>20.68</v>
      </c>
    </row>
    <row r="20" spans="1:5" ht="15.75" thickBot="1">
      <c r="A20" s="65" t="s">
        <v>33</v>
      </c>
      <c r="B20" s="70" t="s">
        <v>34</v>
      </c>
      <c r="C20" s="9">
        <v>48.11</v>
      </c>
      <c r="D20" s="9">
        <v>48.11</v>
      </c>
      <c r="E20" s="9">
        <v>48.11</v>
      </c>
    </row>
    <row r="21" spans="1:5" ht="15.75" thickBot="1">
      <c r="A21" s="20" t="s">
        <v>35</v>
      </c>
      <c r="B21" s="27" t="s">
        <v>36</v>
      </c>
      <c r="C21" s="67">
        <f t="shared" ref="C21:E21" si="3">SUM(C22:C24)</f>
        <v>27.7</v>
      </c>
      <c r="D21" s="67">
        <f t="shared" si="3"/>
        <v>27.7</v>
      </c>
      <c r="E21" s="67">
        <f t="shared" si="3"/>
        <v>27.7</v>
      </c>
    </row>
    <row r="22" spans="1:5" ht="15.75" thickBot="1">
      <c r="A22" s="20" t="s">
        <v>37</v>
      </c>
      <c r="B22" s="23" t="s">
        <v>38</v>
      </c>
      <c r="C22" s="22">
        <v>10.58</v>
      </c>
      <c r="D22" s="22">
        <v>10.58</v>
      </c>
      <c r="E22" s="22">
        <v>10.58</v>
      </c>
    </row>
    <row r="23" spans="1:5" ht="16.5" customHeight="1" thickBot="1">
      <c r="A23" s="20" t="s">
        <v>39</v>
      </c>
      <c r="B23" s="23" t="s">
        <v>40</v>
      </c>
      <c r="C23" s="22">
        <v>15.82</v>
      </c>
      <c r="D23" s="22">
        <v>15.82</v>
      </c>
      <c r="E23" s="22">
        <v>15.82</v>
      </c>
    </row>
    <row r="24" spans="1:5" ht="15.75" thickBot="1">
      <c r="A24" s="20" t="s">
        <v>41</v>
      </c>
      <c r="B24" s="31" t="s">
        <v>42</v>
      </c>
      <c r="C24" s="29">
        <v>1.3</v>
      </c>
      <c r="D24" s="29">
        <v>1.3</v>
      </c>
      <c r="E24" s="29">
        <v>1.3</v>
      </c>
    </row>
    <row r="25" spans="1:5" ht="15.75" thickBot="1">
      <c r="A25" s="20" t="s">
        <v>43</v>
      </c>
      <c r="B25" s="27" t="s">
        <v>44</v>
      </c>
      <c r="C25" s="67">
        <f>SUM(C26:C28)</f>
        <v>1.9400000000000002</v>
      </c>
      <c r="D25" s="67">
        <f>SUM(D26:D28)</f>
        <v>1.9400000000000002</v>
      </c>
      <c r="E25" s="67">
        <f>SUM(E26:E28)</f>
        <v>1.9400000000000002</v>
      </c>
    </row>
    <row r="26" spans="1:5" ht="18" customHeight="1" thickBot="1">
      <c r="A26" s="20" t="s">
        <v>45</v>
      </c>
      <c r="B26" s="23" t="s">
        <v>46</v>
      </c>
      <c r="C26" s="22">
        <v>1.54</v>
      </c>
      <c r="D26" s="22">
        <v>1.54</v>
      </c>
      <c r="E26" s="22">
        <v>1.54</v>
      </c>
    </row>
    <row r="27" spans="1:5" ht="15.75" thickBot="1">
      <c r="A27" s="20" t="s">
        <v>47</v>
      </c>
      <c r="B27" s="23" t="s">
        <v>38</v>
      </c>
      <c r="C27" s="22">
        <v>0.34</v>
      </c>
      <c r="D27" s="22">
        <v>0.34</v>
      </c>
      <c r="E27" s="22">
        <v>0.34</v>
      </c>
    </row>
    <row r="28" spans="1:5" ht="15" customHeight="1" thickBot="1">
      <c r="A28" s="20" t="s">
        <v>48</v>
      </c>
      <c r="B28" s="23" t="s">
        <v>49</v>
      </c>
      <c r="C28" s="22">
        <v>0.06</v>
      </c>
      <c r="D28" s="22">
        <v>0.06</v>
      </c>
      <c r="E28" s="22">
        <v>0.06</v>
      </c>
    </row>
    <row r="29" spans="1:5" ht="24" customHeight="1" thickBot="1">
      <c r="A29" s="125" t="s">
        <v>50</v>
      </c>
      <c r="B29" s="27" t="s">
        <v>51</v>
      </c>
      <c r="C29" s="67">
        <f>SUM(C30:C32)</f>
        <v>2.08</v>
      </c>
      <c r="D29" s="67">
        <f>SUM(D30:D32)</f>
        <v>2.08</v>
      </c>
      <c r="E29" s="67">
        <f>SUM(E30:E32)</f>
        <v>2.08</v>
      </c>
    </row>
    <row r="30" spans="1:5" ht="21" customHeight="1" thickBot="1">
      <c r="A30" s="20" t="s">
        <v>52</v>
      </c>
      <c r="B30" s="23" t="s">
        <v>46</v>
      </c>
      <c r="C30" s="22">
        <v>1.55</v>
      </c>
      <c r="D30" s="22">
        <v>1.55</v>
      </c>
      <c r="E30" s="22">
        <v>1.55</v>
      </c>
    </row>
    <row r="31" spans="1:5" ht="15.75" thickBot="1">
      <c r="A31" s="20" t="s">
        <v>53</v>
      </c>
      <c r="B31" s="23" t="s">
        <v>38</v>
      </c>
      <c r="C31" s="22">
        <v>0.34</v>
      </c>
      <c r="D31" s="22">
        <v>0.34</v>
      </c>
      <c r="E31" s="22">
        <v>0.34</v>
      </c>
    </row>
    <row r="32" spans="1:5" ht="15.75" thickBot="1">
      <c r="A32" s="20" t="s">
        <v>54</v>
      </c>
      <c r="B32" s="23" t="s">
        <v>49</v>
      </c>
      <c r="C32" s="22">
        <v>0.19</v>
      </c>
      <c r="D32" s="22">
        <v>0.19</v>
      </c>
      <c r="E32" s="22">
        <v>0.19</v>
      </c>
    </row>
    <row r="33" spans="1:5" ht="15.75" thickBot="1">
      <c r="A33" s="32" t="s">
        <v>55</v>
      </c>
      <c r="B33" s="16" t="s">
        <v>56</v>
      </c>
      <c r="C33" s="15">
        <v>0</v>
      </c>
      <c r="D33" s="15">
        <v>0</v>
      </c>
      <c r="E33" s="15">
        <v>0</v>
      </c>
    </row>
    <row r="34" spans="1:5" ht="30.75" customHeight="1" thickBot="1">
      <c r="A34" s="32" t="s">
        <v>57</v>
      </c>
      <c r="B34" s="16" t="s">
        <v>112</v>
      </c>
      <c r="C34" s="17">
        <f>C15+C29</f>
        <v>140.26</v>
      </c>
      <c r="D34" s="17">
        <f>D15+D29</f>
        <v>140.26</v>
      </c>
      <c r="E34" s="17">
        <f>E15+E29</f>
        <v>140.26</v>
      </c>
    </row>
    <row r="35" spans="1:5" s="126" customFormat="1" ht="45.75" thickBot="1">
      <c r="A35" s="32" t="s">
        <v>59</v>
      </c>
      <c r="B35" s="16" t="s">
        <v>113</v>
      </c>
      <c r="C35" s="17">
        <v>351.02</v>
      </c>
      <c r="D35" s="17">
        <v>673.94</v>
      </c>
      <c r="E35" s="17">
        <v>369.89</v>
      </c>
    </row>
    <row r="36" spans="1:5" ht="43.5" customHeight="1" thickBot="1">
      <c r="A36" s="32" t="s">
        <v>61</v>
      </c>
      <c r="B36" s="16" t="s">
        <v>114</v>
      </c>
      <c r="C36" s="127">
        <v>0</v>
      </c>
      <c r="D36" s="127">
        <v>0</v>
      </c>
      <c r="E36" s="127">
        <v>0</v>
      </c>
    </row>
    <row r="37" spans="1:5" ht="22.5" customHeight="1" thickBot="1">
      <c r="A37" s="20" t="s">
        <v>63</v>
      </c>
      <c r="B37" s="23" t="s">
        <v>58</v>
      </c>
      <c r="C37" s="128">
        <v>0</v>
      </c>
      <c r="D37" s="128">
        <v>0</v>
      </c>
      <c r="E37" s="128">
        <v>0</v>
      </c>
    </row>
    <row r="38" spans="1:5" ht="19.5" customHeight="1" thickBot="1">
      <c r="A38" s="65" t="s">
        <v>71</v>
      </c>
      <c r="B38" s="27" t="s">
        <v>83</v>
      </c>
      <c r="C38" s="67">
        <f t="shared" ref="C38:E38" si="4">C35+C34</f>
        <v>491.28</v>
      </c>
      <c r="D38" s="67">
        <f t="shared" si="4"/>
        <v>814.2</v>
      </c>
      <c r="E38" s="67">
        <f t="shared" si="4"/>
        <v>510.15</v>
      </c>
    </row>
    <row r="39" spans="1:5" ht="15.75" thickBot="1">
      <c r="A39" s="20" t="s">
        <v>97</v>
      </c>
      <c r="B39" s="102" t="s">
        <v>60</v>
      </c>
      <c r="C39" s="129">
        <v>0</v>
      </c>
      <c r="D39" s="129">
        <v>0</v>
      </c>
      <c r="E39" s="129">
        <v>0</v>
      </c>
    </row>
    <row r="40" spans="1:5" ht="15.75" thickBot="1">
      <c r="A40" s="192" t="s">
        <v>105</v>
      </c>
      <c r="B40" s="193" t="s">
        <v>62</v>
      </c>
      <c r="C40" s="194">
        <v>0</v>
      </c>
      <c r="D40" s="194">
        <v>0</v>
      </c>
      <c r="E40" s="194">
        <v>0</v>
      </c>
    </row>
    <row r="41" spans="1:5" s="130" customFormat="1" ht="30.75" thickBot="1">
      <c r="A41" s="182" t="s">
        <v>107</v>
      </c>
      <c r="B41" s="183" t="s">
        <v>115</v>
      </c>
      <c r="C41" s="184">
        <f t="shared" ref="C41:E41" si="5">SUM(C42:C44)</f>
        <v>6.84</v>
      </c>
      <c r="D41" s="184">
        <f t="shared" si="5"/>
        <v>6.84</v>
      </c>
      <c r="E41" s="185">
        <f t="shared" si="5"/>
        <v>6.84</v>
      </c>
    </row>
    <row r="42" spans="1:5" ht="15.75" thickBot="1">
      <c r="A42" s="186" t="s">
        <v>139</v>
      </c>
      <c r="B42" s="23" t="s">
        <v>66</v>
      </c>
      <c r="C42" s="22">
        <v>1.23</v>
      </c>
      <c r="D42" s="22">
        <v>1.23</v>
      </c>
      <c r="E42" s="187">
        <v>1.23</v>
      </c>
    </row>
    <row r="43" spans="1:5" ht="15.75" thickBot="1">
      <c r="A43" s="186" t="s">
        <v>140</v>
      </c>
      <c r="B43" s="23" t="s">
        <v>68</v>
      </c>
      <c r="C43" s="22">
        <v>0</v>
      </c>
      <c r="D43" s="22">
        <v>0</v>
      </c>
      <c r="E43" s="187">
        <v>0</v>
      </c>
    </row>
    <row r="44" spans="1:5" ht="15.75" thickBot="1">
      <c r="A44" s="186" t="s">
        <v>141</v>
      </c>
      <c r="B44" s="23" t="s">
        <v>70</v>
      </c>
      <c r="C44" s="22">
        <v>5.61</v>
      </c>
      <c r="D44" s="22">
        <v>5.61</v>
      </c>
      <c r="E44" s="187">
        <v>5.61</v>
      </c>
    </row>
    <row r="45" spans="1:5" ht="35.25" customHeight="1" thickBot="1">
      <c r="A45" s="188">
        <v>12</v>
      </c>
      <c r="B45" s="189" t="s">
        <v>116</v>
      </c>
      <c r="C45" s="190">
        <v>55597.320000000007</v>
      </c>
      <c r="D45" s="190">
        <v>15804.310000000003</v>
      </c>
      <c r="E45" s="191">
        <v>101.49</v>
      </c>
    </row>
    <row r="46" spans="1:5" ht="15.75" customHeight="1">
      <c r="A46" s="42"/>
      <c r="B46" s="43"/>
      <c r="C46" s="44"/>
      <c r="D46" s="44"/>
      <c r="E46" s="44"/>
    </row>
    <row r="47" spans="1:5" ht="49.5" hidden="1" customHeight="1">
      <c r="A47" s="42"/>
      <c r="B47" s="43"/>
      <c r="C47" s="44"/>
      <c r="D47" s="44"/>
      <c r="E47" s="44"/>
    </row>
    <row r="48" spans="1:5">
      <c r="A48" s="44"/>
      <c r="B48" s="178" t="s">
        <v>74</v>
      </c>
      <c r="C48" s="44"/>
      <c r="D48" s="44" t="s">
        <v>75</v>
      </c>
      <c r="E48" s="44"/>
    </row>
    <row r="49" spans="1:5" ht="14.45" customHeight="1">
      <c r="A49" s="42"/>
      <c r="B49" s="43"/>
      <c r="C49" s="44"/>
      <c r="D49" s="44"/>
      <c r="E49" s="44"/>
    </row>
    <row r="50" spans="1:5">
      <c r="A50" s="42"/>
      <c r="B50" s="42" t="s">
        <v>76</v>
      </c>
      <c r="D50" s="1" t="s">
        <v>77</v>
      </c>
    </row>
  </sheetData>
  <mergeCells count="5">
    <mergeCell ref="A6:E6"/>
    <mergeCell ref="A7:E7"/>
    <mergeCell ref="A11:A12"/>
    <mergeCell ref="B11:B12"/>
    <mergeCell ref="C11:E11"/>
  </mergeCells>
  <printOptions horizontalCentered="1"/>
  <pageMargins left="0.25" right="0.25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I46"/>
  <sheetViews>
    <sheetView view="pageBreakPreview" zoomScaleNormal="100" zoomScaleSheetLayoutView="100" workbookViewId="0">
      <selection activeCell="D1" sqref="D1:E5"/>
    </sheetView>
  </sheetViews>
  <sheetFormatPr defaultRowHeight="15"/>
  <cols>
    <col min="1" max="1" width="6.85546875" style="1" customWidth="1"/>
    <col min="2" max="2" width="43.85546875" style="1" customWidth="1"/>
    <col min="3" max="5" width="17.7109375" style="1" customWidth="1"/>
    <col min="6" max="6" width="9.140625" style="1"/>
    <col min="7" max="7" width="10.140625" style="1" bestFit="1" customWidth="1"/>
    <col min="8" max="16384" width="9.140625" style="1"/>
  </cols>
  <sheetData>
    <row r="1" spans="1:9">
      <c r="C1" s="179"/>
      <c r="D1" s="179" t="s">
        <v>156</v>
      </c>
      <c r="E1" s="44"/>
    </row>
    <row r="2" spans="1:9">
      <c r="C2" s="179"/>
      <c r="D2" s="179" t="s">
        <v>0</v>
      </c>
      <c r="E2" s="180"/>
      <c r="F2" s="3"/>
    </row>
    <row r="3" spans="1:9">
      <c r="C3" s="179"/>
      <c r="D3" s="179" t="s">
        <v>1</v>
      </c>
      <c r="E3" s="180"/>
      <c r="F3" s="3"/>
    </row>
    <row r="4" spans="1:9">
      <c r="C4" s="179"/>
      <c r="D4" s="179" t="s">
        <v>2</v>
      </c>
      <c r="E4" s="180"/>
      <c r="F4" s="3"/>
    </row>
    <row r="5" spans="1:9">
      <c r="C5" s="179"/>
      <c r="D5" s="179"/>
      <c r="E5" s="180"/>
      <c r="F5" s="3"/>
    </row>
    <row r="6" spans="1:9">
      <c r="C6" s="2"/>
      <c r="D6" s="3"/>
      <c r="E6" s="3"/>
      <c r="F6" s="3"/>
    </row>
    <row r="7" spans="1:9">
      <c r="A7" s="199" t="s">
        <v>117</v>
      </c>
      <c r="B7" s="199"/>
      <c r="C7" s="199"/>
      <c r="D7" s="199"/>
      <c r="E7" s="199"/>
    </row>
    <row r="8" spans="1:9" ht="14.25" customHeight="1">
      <c r="A8" s="199" t="s">
        <v>4</v>
      </c>
      <c r="B8" s="199"/>
      <c r="C8" s="199"/>
      <c r="D8" s="199"/>
      <c r="E8" s="199"/>
    </row>
    <row r="9" spans="1:9" ht="7.5" hidden="1" customHeight="1"/>
    <row r="11" spans="1:9" ht="6" customHeight="1" thickBot="1"/>
    <row r="12" spans="1:9" ht="15.75" customHeight="1" thickBot="1">
      <c r="A12" s="200" t="s">
        <v>5</v>
      </c>
      <c r="B12" s="202" t="s">
        <v>6</v>
      </c>
      <c r="C12" s="207" t="s">
        <v>144</v>
      </c>
      <c r="D12" s="207"/>
      <c r="E12" s="208"/>
    </row>
    <row r="13" spans="1:9" ht="60.75" customHeight="1" thickBot="1">
      <c r="A13" s="201"/>
      <c r="B13" s="203"/>
      <c r="C13" s="4" t="s">
        <v>7</v>
      </c>
      <c r="D13" s="5" t="s">
        <v>8</v>
      </c>
      <c r="E13" s="6" t="s">
        <v>9</v>
      </c>
    </row>
    <row r="14" spans="1:9" ht="15.75" thickBot="1">
      <c r="A14" s="4">
        <v>1</v>
      </c>
      <c r="B14" s="4">
        <v>2</v>
      </c>
      <c r="C14" s="4">
        <v>3</v>
      </c>
      <c r="D14" s="4">
        <v>4</v>
      </c>
      <c r="E14" s="7">
        <v>5</v>
      </c>
    </row>
    <row r="15" spans="1:9" ht="51.75" customHeight="1" thickBot="1">
      <c r="A15" s="8"/>
      <c r="B15" s="8" t="s">
        <v>147</v>
      </c>
      <c r="C15" s="9">
        <f>ROUND((C16+C27+C31+C32+C34+C35+C36),2)</f>
        <v>3.75</v>
      </c>
      <c r="D15" s="9">
        <f t="shared" ref="D15:E15" si="0">ROUND((D16+D27+D31+D32+D34+D35+D36),2)</f>
        <v>3.75</v>
      </c>
      <c r="E15" s="9">
        <f t="shared" si="0"/>
        <v>3.75</v>
      </c>
      <c r="G15" s="54"/>
      <c r="H15" s="49"/>
      <c r="I15" s="54"/>
    </row>
    <row r="16" spans="1:9" ht="14.25" customHeight="1" thickBot="1">
      <c r="A16" s="131">
        <v>1</v>
      </c>
      <c r="B16" s="16" t="s">
        <v>16</v>
      </c>
      <c r="C16" s="17">
        <f>SUM(C17:C19)+C23</f>
        <v>3.5300000000000002</v>
      </c>
      <c r="D16" s="17">
        <f>SUM(D17:D19)+D23</f>
        <v>3.5300000000000002</v>
      </c>
      <c r="E16" s="17">
        <f>SUM(E17:E19)+E23</f>
        <v>3.5300000000000002</v>
      </c>
    </row>
    <row r="17" spans="1:5" ht="15.75" thickBot="1">
      <c r="A17" s="20" t="s">
        <v>17</v>
      </c>
      <c r="B17" s="27" t="s">
        <v>118</v>
      </c>
      <c r="C17" s="132">
        <v>0.18</v>
      </c>
      <c r="D17" s="132">
        <v>0.18</v>
      </c>
      <c r="E17" s="132">
        <v>0.18</v>
      </c>
    </row>
    <row r="18" spans="1:5" ht="15.75" thickBot="1">
      <c r="A18" s="65" t="s">
        <v>33</v>
      </c>
      <c r="B18" s="70" t="s">
        <v>34</v>
      </c>
      <c r="C18" s="140">
        <v>2.54</v>
      </c>
      <c r="D18" s="140">
        <v>2.54</v>
      </c>
      <c r="E18" s="140">
        <v>2.54</v>
      </c>
    </row>
    <row r="19" spans="1:5" ht="15.75" thickBot="1">
      <c r="A19" s="20" t="s">
        <v>35</v>
      </c>
      <c r="B19" s="27" t="s">
        <v>36</v>
      </c>
      <c r="C19" s="67">
        <f>SUM(C20:C22)</f>
        <v>0.76000000000000012</v>
      </c>
      <c r="D19" s="67">
        <f>SUM(D20:D22)</f>
        <v>0.76000000000000012</v>
      </c>
      <c r="E19" s="67">
        <f>SUM(E20:E22)</f>
        <v>0.76000000000000012</v>
      </c>
    </row>
    <row r="20" spans="1:5" ht="15.75" thickBot="1">
      <c r="A20" s="20" t="s">
        <v>37</v>
      </c>
      <c r="B20" s="23" t="s">
        <v>38</v>
      </c>
      <c r="C20" s="133">
        <v>0.56000000000000005</v>
      </c>
      <c r="D20" s="22">
        <v>0.56000000000000005</v>
      </c>
      <c r="E20" s="22">
        <v>0.56000000000000005</v>
      </c>
    </row>
    <row r="21" spans="1:5" ht="18.75" customHeight="1" thickBot="1">
      <c r="A21" s="20" t="s">
        <v>39</v>
      </c>
      <c r="B21" s="23" t="s">
        <v>40</v>
      </c>
      <c r="C21" s="133">
        <v>0.15</v>
      </c>
      <c r="D21" s="28">
        <v>0.15</v>
      </c>
      <c r="E21" s="28">
        <v>0.15</v>
      </c>
    </row>
    <row r="22" spans="1:5" ht="15.75" thickBot="1">
      <c r="A22" s="20" t="s">
        <v>41</v>
      </c>
      <c r="B22" s="23" t="s">
        <v>42</v>
      </c>
      <c r="C22" s="133">
        <v>0.05</v>
      </c>
      <c r="D22" s="134">
        <v>0.05</v>
      </c>
      <c r="E22" s="134">
        <v>0.05</v>
      </c>
    </row>
    <row r="23" spans="1:5" ht="15.75" thickBot="1">
      <c r="A23" s="20" t="s">
        <v>43</v>
      </c>
      <c r="B23" s="27" t="s">
        <v>44</v>
      </c>
      <c r="C23" s="67">
        <f>SUM(C24:C26)</f>
        <v>0.05</v>
      </c>
      <c r="D23" s="67">
        <f>SUM(D24:D26)</f>
        <v>0.05</v>
      </c>
      <c r="E23" s="67">
        <f>SUM(E24:E26)</f>
        <v>0.05</v>
      </c>
    </row>
    <row r="24" spans="1:5" ht="18.75" customHeight="1" thickBot="1">
      <c r="A24" s="20" t="s">
        <v>45</v>
      </c>
      <c r="B24" s="23" t="s">
        <v>46</v>
      </c>
      <c r="C24" s="133">
        <v>0.04</v>
      </c>
      <c r="D24" s="28">
        <v>0.04</v>
      </c>
      <c r="E24" s="28">
        <v>0.04</v>
      </c>
    </row>
    <row r="25" spans="1:5" ht="15.75" thickBot="1">
      <c r="A25" s="20" t="s">
        <v>47</v>
      </c>
      <c r="B25" s="23" t="s">
        <v>38</v>
      </c>
      <c r="C25" s="133">
        <v>0.01</v>
      </c>
      <c r="D25" s="28">
        <v>0.01</v>
      </c>
      <c r="E25" s="28">
        <v>0.01</v>
      </c>
    </row>
    <row r="26" spans="1:5" ht="22.5" customHeight="1" thickBot="1">
      <c r="A26" s="20" t="s">
        <v>145</v>
      </c>
      <c r="B26" s="23" t="s">
        <v>49</v>
      </c>
      <c r="C26" s="133">
        <v>0</v>
      </c>
      <c r="D26" s="28">
        <v>0</v>
      </c>
      <c r="E26" s="28">
        <v>0</v>
      </c>
    </row>
    <row r="27" spans="1:5" ht="17.25" customHeight="1" thickBot="1">
      <c r="A27" s="135" t="s">
        <v>50</v>
      </c>
      <c r="B27" s="16" t="s">
        <v>51</v>
      </c>
      <c r="C27" s="17">
        <f>SUM(C28:C31)</f>
        <v>0.05</v>
      </c>
      <c r="D27" s="17">
        <f>SUM(D28:D31)</f>
        <v>0.05</v>
      </c>
      <c r="E27" s="17">
        <f>SUM(E28:E31)</f>
        <v>0.05</v>
      </c>
    </row>
    <row r="28" spans="1:5" ht="21" customHeight="1" thickBot="1">
      <c r="A28" s="20" t="s">
        <v>52</v>
      </c>
      <c r="B28" s="23" t="s">
        <v>46</v>
      </c>
      <c r="C28" s="133">
        <v>0.04</v>
      </c>
      <c r="D28" s="28">
        <v>0.04</v>
      </c>
      <c r="E28" s="28">
        <v>0.04</v>
      </c>
    </row>
    <row r="29" spans="1:5" ht="15.75" thickBot="1">
      <c r="A29" s="20" t="s">
        <v>53</v>
      </c>
      <c r="B29" s="23" t="s">
        <v>38</v>
      </c>
      <c r="C29" s="133">
        <v>0.01</v>
      </c>
      <c r="D29" s="28">
        <v>0.01</v>
      </c>
      <c r="E29" s="28">
        <v>0.01</v>
      </c>
    </row>
    <row r="30" spans="1:5" ht="15.75" thickBot="1">
      <c r="A30" s="20" t="s">
        <v>146</v>
      </c>
      <c r="B30" s="23" t="s">
        <v>49</v>
      </c>
      <c r="C30" s="133">
        <v>0</v>
      </c>
      <c r="D30" s="28">
        <v>0</v>
      </c>
      <c r="E30" s="28">
        <v>0</v>
      </c>
    </row>
    <row r="31" spans="1:5" ht="15.75" thickBot="1">
      <c r="A31" s="32" t="s">
        <v>55</v>
      </c>
      <c r="B31" s="16" t="s">
        <v>56</v>
      </c>
      <c r="C31" s="136">
        <f>ROUND('[6]д4 постачання 239'!O24*1000/Постачання!$C$40,2)</f>
        <v>0</v>
      </c>
      <c r="D31" s="136">
        <f>ROUND('[6]д4 постачання 239'!S24*1000/Постачання!$D$40,2)</f>
        <v>0</v>
      </c>
      <c r="E31" s="136">
        <f>ROUND('[6]д4 постачання 239'!W24*1000/Постачання!$E$40,2)</f>
        <v>0</v>
      </c>
    </row>
    <row r="32" spans="1:5" ht="15.75" thickBot="1">
      <c r="A32" s="20" t="s">
        <v>57</v>
      </c>
      <c r="B32" s="23" t="s">
        <v>58</v>
      </c>
      <c r="C32" s="28">
        <v>0</v>
      </c>
      <c r="D32" s="28">
        <v>0</v>
      </c>
      <c r="E32" s="28">
        <v>0</v>
      </c>
    </row>
    <row r="33" spans="1:7" ht="15.75" thickBot="1">
      <c r="A33" s="65" t="s">
        <v>59</v>
      </c>
      <c r="B33" s="27" t="s">
        <v>83</v>
      </c>
      <c r="C33" s="67">
        <f>C27+C16+C31</f>
        <v>3.58</v>
      </c>
      <c r="D33" s="67">
        <f>D27+D16+D31</f>
        <v>3.58</v>
      </c>
      <c r="E33" s="67">
        <f>E27+E16+E31</f>
        <v>3.58</v>
      </c>
    </row>
    <row r="34" spans="1:7" ht="15.75" thickBot="1">
      <c r="A34" s="20" t="s">
        <v>61</v>
      </c>
      <c r="B34" s="102" t="s">
        <v>60</v>
      </c>
      <c r="C34" s="28">
        <v>0</v>
      </c>
      <c r="D34" s="28">
        <v>0</v>
      </c>
      <c r="E34" s="28">
        <v>0</v>
      </c>
    </row>
    <row r="35" spans="1:7" ht="15.75" thickBot="1">
      <c r="A35" s="20" t="s">
        <v>63</v>
      </c>
      <c r="B35" s="69" t="s">
        <v>62</v>
      </c>
      <c r="C35" s="28">
        <v>0</v>
      </c>
      <c r="D35" s="28">
        <v>0</v>
      </c>
      <c r="E35" s="28">
        <v>0</v>
      </c>
    </row>
    <row r="36" spans="1:7" ht="30.75" thickBot="1">
      <c r="A36" s="32" t="s">
        <v>71</v>
      </c>
      <c r="B36" s="16" t="s">
        <v>119</v>
      </c>
      <c r="C36" s="17">
        <f>SUM(C37:C39)</f>
        <v>0.17</v>
      </c>
      <c r="D36" s="17">
        <f>SUM(D37:D39)</f>
        <v>0.17</v>
      </c>
      <c r="E36" s="17">
        <f>SUM(E37:E39)</f>
        <v>0.17</v>
      </c>
    </row>
    <row r="37" spans="1:7" ht="15.75" thickBot="1">
      <c r="A37" s="20" t="s">
        <v>91</v>
      </c>
      <c r="B37" s="23" t="s">
        <v>66</v>
      </c>
      <c r="C37" s="133">
        <v>0.03</v>
      </c>
      <c r="D37" s="28">
        <v>0.03</v>
      </c>
      <c r="E37" s="28">
        <v>0.03</v>
      </c>
    </row>
    <row r="38" spans="1:7" ht="30.75" thickBot="1">
      <c r="A38" s="20" t="s">
        <v>93</v>
      </c>
      <c r="B38" s="23" t="s">
        <v>68</v>
      </c>
      <c r="C38" s="133">
        <v>0</v>
      </c>
      <c r="D38" s="28">
        <v>0</v>
      </c>
      <c r="E38" s="28">
        <v>0</v>
      </c>
    </row>
    <row r="39" spans="1:7" ht="15.75" thickBot="1">
      <c r="A39" s="20" t="s">
        <v>95</v>
      </c>
      <c r="B39" s="23" t="s">
        <v>70</v>
      </c>
      <c r="C39" s="133">
        <v>0.14000000000000001</v>
      </c>
      <c r="D39" s="28">
        <v>0.14000000000000001</v>
      </c>
      <c r="E39" s="28">
        <v>0.14000000000000001</v>
      </c>
    </row>
    <row r="40" spans="1:7" ht="35.25" customHeight="1" thickBot="1">
      <c r="A40" s="154">
        <v>9</v>
      </c>
      <c r="B40" s="137" t="s">
        <v>116</v>
      </c>
      <c r="C40" s="138">
        <v>55597.320000000007</v>
      </c>
      <c r="D40" s="17">
        <v>15804.310000000003</v>
      </c>
      <c r="E40" s="138">
        <v>101.49</v>
      </c>
      <c r="G40" s="139"/>
    </row>
    <row r="41" spans="1:7" ht="15.75" customHeight="1">
      <c r="A41" s="43"/>
      <c r="B41" s="43"/>
      <c r="C41" s="44"/>
      <c r="D41" s="44"/>
      <c r="E41" s="44"/>
      <c r="F41" s="44"/>
    </row>
    <row r="42" spans="1:7" ht="49.5" hidden="1" customHeight="1">
      <c r="A42" s="43"/>
      <c r="B42" s="43"/>
      <c r="C42" s="44"/>
      <c r="D42" s="44"/>
      <c r="E42" s="44"/>
      <c r="F42" s="44"/>
    </row>
    <row r="43" spans="1:7">
      <c r="A43" s="44"/>
      <c r="B43" s="178"/>
      <c r="C43" s="44"/>
      <c r="D43" s="44"/>
      <c r="E43" s="44"/>
      <c r="F43" s="44"/>
    </row>
    <row r="44" spans="1:7">
      <c r="A44" s="43"/>
      <c r="B44" s="178" t="s">
        <v>74</v>
      </c>
      <c r="C44" s="44"/>
      <c r="D44" s="44" t="s">
        <v>75</v>
      </c>
      <c r="E44" s="44"/>
      <c r="F44" s="44"/>
    </row>
    <row r="45" spans="1:7">
      <c r="A45" s="43"/>
      <c r="B45" s="43"/>
      <c r="C45" s="44"/>
      <c r="D45" s="44"/>
      <c r="E45" s="44"/>
      <c r="F45" s="44"/>
    </row>
    <row r="46" spans="1:7" ht="30">
      <c r="B46" s="42" t="s">
        <v>76</v>
      </c>
      <c r="D46" s="1" t="s">
        <v>77</v>
      </c>
    </row>
  </sheetData>
  <mergeCells count="5">
    <mergeCell ref="A7:E7"/>
    <mergeCell ref="A8:E8"/>
    <mergeCell ref="A12:A13"/>
    <mergeCell ref="B12:B13"/>
    <mergeCell ref="C12:E12"/>
  </mergeCells>
  <printOptions horizontalCentered="1"/>
  <pageMargins left="0.25" right="0.25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tabSelected="1" workbookViewId="0">
      <selection activeCell="C1" sqref="C1:D4"/>
    </sheetView>
  </sheetViews>
  <sheetFormatPr defaultRowHeight="15"/>
  <cols>
    <col min="1" max="1" width="4.7109375" style="1" customWidth="1"/>
    <col min="2" max="2" width="41.7109375" style="1" customWidth="1"/>
    <col min="3" max="3" width="29.28515625" style="1" customWidth="1"/>
    <col min="4" max="4" width="32.28515625" style="1" customWidth="1"/>
    <col min="5" max="16384" width="9.140625" style="1"/>
  </cols>
  <sheetData>
    <row r="1" spans="1:7">
      <c r="C1" s="44"/>
      <c r="D1" s="179" t="s">
        <v>157</v>
      </c>
    </row>
    <row r="2" spans="1:7">
      <c r="A2" s="3"/>
      <c r="B2" s="3"/>
      <c r="C2" s="180"/>
      <c r="D2" s="179" t="s">
        <v>0</v>
      </c>
      <c r="E2" s="3"/>
      <c r="F2" s="3"/>
      <c r="G2" s="3"/>
    </row>
    <row r="3" spans="1:7">
      <c r="A3" s="3"/>
      <c r="B3" s="3"/>
      <c r="C3" s="180"/>
      <c r="D3" s="179" t="s">
        <v>1</v>
      </c>
      <c r="E3" s="3"/>
      <c r="F3" s="3"/>
      <c r="G3" s="3"/>
    </row>
    <row r="4" spans="1:7">
      <c r="A4" s="3"/>
      <c r="B4" s="3"/>
      <c r="C4" s="180"/>
      <c r="D4" s="179" t="s">
        <v>2</v>
      </c>
      <c r="E4" s="3"/>
      <c r="F4" s="3"/>
      <c r="G4" s="3"/>
    </row>
    <row r="5" spans="1:7">
      <c r="A5" s="3"/>
      <c r="B5" s="3"/>
      <c r="C5" s="180"/>
      <c r="D5" s="179"/>
      <c r="E5" s="3"/>
      <c r="F5" s="3"/>
      <c r="G5" s="3"/>
    </row>
    <row r="6" spans="1:7" ht="27.75" customHeight="1">
      <c r="A6" s="212" t="s">
        <v>120</v>
      </c>
      <c r="B6" s="212"/>
      <c r="C6" s="212"/>
      <c r="D6" s="212"/>
      <c r="E6" s="3"/>
      <c r="F6" s="3"/>
    </row>
    <row r="7" spans="1:7">
      <c r="A7" s="199" t="s">
        <v>4</v>
      </c>
      <c r="B7" s="199"/>
      <c r="C7" s="199"/>
      <c r="D7" s="199"/>
      <c r="E7" s="147"/>
      <c r="F7" s="3"/>
    </row>
    <row r="8" spans="1:7">
      <c r="A8" s="3"/>
      <c r="B8" s="3"/>
      <c r="C8" s="3"/>
      <c r="D8" s="3"/>
      <c r="E8" s="3"/>
      <c r="F8" s="3"/>
    </row>
    <row r="9" spans="1:7" ht="15.75" thickBot="1">
      <c r="A9" s="3"/>
      <c r="B9" s="3"/>
      <c r="C9" s="3"/>
      <c r="D9" s="3"/>
      <c r="E9" s="3"/>
      <c r="F9" s="3"/>
    </row>
    <row r="10" spans="1:7" ht="15" customHeight="1" thickBot="1">
      <c r="A10" s="213" t="s">
        <v>5</v>
      </c>
      <c r="B10" s="216" t="s">
        <v>6</v>
      </c>
      <c r="C10" s="219" t="s">
        <v>138</v>
      </c>
      <c r="D10" s="220"/>
      <c r="E10" s="3"/>
      <c r="F10" s="3"/>
    </row>
    <row r="11" spans="1:7" ht="14.45" customHeight="1">
      <c r="A11" s="214"/>
      <c r="B11" s="217"/>
      <c r="C11" s="221" t="s">
        <v>7</v>
      </c>
      <c r="D11" s="224" t="s">
        <v>8</v>
      </c>
      <c r="E11" s="3"/>
      <c r="F11" s="3"/>
    </row>
    <row r="12" spans="1:7">
      <c r="A12" s="214"/>
      <c r="B12" s="217"/>
      <c r="C12" s="222"/>
      <c r="D12" s="225"/>
      <c r="E12" s="3"/>
      <c r="F12" s="3"/>
    </row>
    <row r="13" spans="1:7" ht="25.5" customHeight="1" thickBot="1">
      <c r="A13" s="215"/>
      <c r="B13" s="218"/>
      <c r="C13" s="223"/>
      <c r="D13" s="226"/>
      <c r="E13" s="3"/>
      <c r="F13" s="3"/>
    </row>
    <row r="14" spans="1:7" ht="15.75" thickBot="1">
      <c r="A14" s="170">
        <v>1</v>
      </c>
      <c r="B14" s="171">
        <v>2</v>
      </c>
      <c r="C14" s="171">
        <v>3</v>
      </c>
      <c r="D14" s="172">
        <v>4</v>
      </c>
      <c r="E14" s="3"/>
      <c r="F14" s="3"/>
    </row>
    <row r="15" spans="1:7" ht="21.75" customHeight="1" thickBot="1">
      <c r="A15" s="174" t="s">
        <v>10</v>
      </c>
      <c r="B15" s="175" t="s">
        <v>121</v>
      </c>
      <c r="C15" s="176">
        <f>C25</f>
        <v>165.21600000000001</v>
      </c>
      <c r="D15" s="177">
        <f>D25</f>
        <v>298.99199999999996</v>
      </c>
      <c r="E15" s="3"/>
      <c r="F15" s="3"/>
    </row>
    <row r="16" spans="1:7" ht="15" customHeight="1">
      <c r="A16" s="173" t="s">
        <v>14</v>
      </c>
      <c r="B16" s="209" t="s">
        <v>122</v>
      </c>
      <c r="C16" s="210"/>
      <c r="D16" s="211"/>
      <c r="E16" s="3"/>
      <c r="F16" s="3"/>
    </row>
    <row r="17" spans="1:6" ht="36" customHeight="1">
      <c r="A17" s="156">
        <v>1</v>
      </c>
      <c r="B17" s="150" t="s">
        <v>123</v>
      </c>
      <c r="C17" s="151">
        <f t="shared" ref="C17" si="0">C18+C19</f>
        <v>137.68</v>
      </c>
      <c r="D17" s="157">
        <f>D18+D19</f>
        <v>249.16</v>
      </c>
      <c r="E17" s="3"/>
      <c r="F17" s="3"/>
    </row>
    <row r="18" spans="1:6" ht="24.6" customHeight="1">
      <c r="A18" s="158" t="s">
        <v>124</v>
      </c>
      <c r="B18" s="141" t="s">
        <v>125</v>
      </c>
      <c r="C18" s="142">
        <v>126.72</v>
      </c>
      <c r="D18" s="159">
        <v>238.21</v>
      </c>
      <c r="E18" s="3"/>
      <c r="F18" s="3"/>
    </row>
    <row r="19" spans="1:6" ht="31.15" customHeight="1">
      <c r="A19" s="155" t="s">
        <v>126</v>
      </c>
      <c r="B19" s="141" t="s">
        <v>127</v>
      </c>
      <c r="C19" s="142">
        <v>10.96</v>
      </c>
      <c r="D19" s="159">
        <v>10.95</v>
      </c>
      <c r="E19" s="3"/>
      <c r="F19" s="3"/>
    </row>
    <row r="20" spans="1:6" ht="29.45" customHeight="1">
      <c r="A20" s="156">
        <v>2</v>
      </c>
      <c r="B20" s="152" t="s">
        <v>128</v>
      </c>
      <c r="C20" s="151">
        <f t="shared" ref="C20" si="1">C21+C22+C23</f>
        <v>0</v>
      </c>
      <c r="D20" s="157">
        <f t="shared" ref="D20" si="2">D21+D22+D23</f>
        <v>0</v>
      </c>
      <c r="E20" s="3"/>
      <c r="F20" s="3"/>
    </row>
    <row r="21" spans="1:6" ht="20.45" customHeight="1">
      <c r="A21" s="160" t="s">
        <v>129</v>
      </c>
      <c r="B21" s="143" t="s">
        <v>66</v>
      </c>
      <c r="C21" s="144">
        <v>0</v>
      </c>
      <c r="D21" s="161">
        <v>0</v>
      </c>
      <c r="E21" s="3"/>
      <c r="F21" s="3"/>
    </row>
    <row r="22" spans="1:6" ht="27.6" customHeight="1">
      <c r="A22" s="160" t="s">
        <v>130</v>
      </c>
      <c r="B22" s="143" t="s">
        <v>68</v>
      </c>
      <c r="C22" s="144">
        <v>0</v>
      </c>
      <c r="D22" s="161">
        <v>0</v>
      </c>
      <c r="E22" s="3"/>
      <c r="F22" s="3"/>
    </row>
    <row r="23" spans="1:6">
      <c r="A23" s="160" t="s">
        <v>131</v>
      </c>
      <c r="B23" s="145" t="s">
        <v>70</v>
      </c>
      <c r="C23" s="144">
        <v>0</v>
      </c>
      <c r="D23" s="161">
        <v>0</v>
      </c>
      <c r="E23" s="3"/>
      <c r="F23" s="3"/>
    </row>
    <row r="24" spans="1:6" ht="19.149999999999999" customHeight="1">
      <c r="A24" s="162">
        <v>3</v>
      </c>
      <c r="B24" s="152" t="s">
        <v>132</v>
      </c>
      <c r="C24" s="153">
        <f t="shared" ref="C24" si="3">C17+C20</f>
        <v>137.68</v>
      </c>
      <c r="D24" s="163">
        <f t="shared" ref="D24" si="4">D17+D20</f>
        <v>249.16</v>
      </c>
      <c r="E24" s="3"/>
      <c r="F24" s="3"/>
    </row>
    <row r="25" spans="1:6" ht="31.9" customHeight="1">
      <c r="A25" s="164">
        <v>4</v>
      </c>
      <c r="B25" s="148" t="s">
        <v>133</v>
      </c>
      <c r="C25" s="149">
        <f>C24*1.2</f>
        <v>165.21600000000001</v>
      </c>
      <c r="D25" s="165">
        <f>249.16*1.2</f>
        <v>298.99199999999996</v>
      </c>
      <c r="E25" s="3"/>
      <c r="F25" s="3"/>
    </row>
    <row r="26" spans="1:6" ht="21" customHeight="1">
      <c r="A26" s="164" t="s">
        <v>134</v>
      </c>
      <c r="B26" s="148" t="s">
        <v>135</v>
      </c>
      <c r="C26" s="149">
        <v>110.19</v>
      </c>
      <c r="D26" s="165">
        <v>253.39</v>
      </c>
      <c r="E26" s="3"/>
      <c r="F26" s="3"/>
    </row>
    <row r="27" spans="1:6" ht="35.25" customHeight="1" thickBot="1">
      <c r="A27" s="166" t="s">
        <v>136</v>
      </c>
      <c r="B27" s="167" t="s">
        <v>137</v>
      </c>
      <c r="C27" s="168">
        <f t="shared" ref="C27" si="5">C25-C26</f>
        <v>55.02600000000001</v>
      </c>
      <c r="D27" s="169">
        <f>D25-D26</f>
        <v>45.601999999999975</v>
      </c>
      <c r="E27" s="3"/>
      <c r="F27" s="3"/>
    </row>
    <row r="29" spans="1:6">
      <c r="A29" s="146"/>
      <c r="B29" s="178" t="s">
        <v>74</v>
      </c>
      <c r="C29" s="44"/>
      <c r="D29" s="44" t="s">
        <v>75</v>
      </c>
    </row>
    <row r="30" spans="1:6">
      <c r="A30" s="146"/>
      <c r="B30" s="43"/>
      <c r="C30" s="44"/>
      <c r="D30" s="44"/>
    </row>
    <row r="31" spans="1:6" ht="30">
      <c r="A31" s="146"/>
      <c r="B31" s="43" t="s">
        <v>76</v>
      </c>
      <c r="C31" s="44"/>
      <c r="D31" s="44" t="s">
        <v>77</v>
      </c>
    </row>
    <row r="32" spans="1:6">
      <c r="A32" s="146"/>
      <c r="B32" s="146"/>
      <c r="D32" s="130"/>
    </row>
  </sheetData>
  <mergeCells count="8">
    <mergeCell ref="B16:D16"/>
    <mergeCell ref="A6:D6"/>
    <mergeCell ref="A7:D7"/>
    <mergeCell ref="A10:A13"/>
    <mergeCell ref="B10:B13"/>
    <mergeCell ref="C10:D10"/>
    <mergeCell ref="C11:C13"/>
    <mergeCell ref="D11:D13"/>
  </mergeCells>
  <printOptions horizont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Виробництво!Область_печати</vt:lpstr>
      <vt:lpstr>Постачання!Область_печати</vt:lpstr>
      <vt:lpstr>'Теплова енергія'!Область_печати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 Горбунова</cp:lastModifiedBy>
  <cp:lastPrinted>2021-10-27T05:27:09Z</cp:lastPrinted>
  <dcterms:created xsi:type="dcterms:W3CDTF">2021-08-30T22:30:20Z</dcterms:created>
  <dcterms:modified xsi:type="dcterms:W3CDTF">2021-10-27T05:34:48Z</dcterms:modified>
</cp:coreProperties>
</file>