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2021" sheetId="1" r:id="rId1"/>
  </sheets>
  <definedNames>
    <definedName name="_xlnm.Print_Area" localSheetId="0">'2021'!$A$1:$L$67</definedName>
  </definedNames>
  <calcPr fullCalcOnLoad="1"/>
</workbook>
</file>

<file path=xl/sharedStrings.xml><?xml version="1.0" encoding="utf-8"?>
<sst xmlns="http://schemas.openxmlformats.org/spreadsheetml/2006/main" count="122" uniqueCount="119">
  <si>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</si>
  <si>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</si>
  <si>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</si>
  <si>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</si>
  <si>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</si>
  <si>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</si>
  <si>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</si>
  <si>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</si>
  <si>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</si>
  <si>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</si>
  <si>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</si>
  <si>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</si>
  <si>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</si>
  <si>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</si>
  <si>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</si>
  <si>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</si>
  <si>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</si>
  <si>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</si>
  <si>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</si>
  <si>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</si>
  <si>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</si>
  <si>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</si>
  <si>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</si>
  <si>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</si>
  <si>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</si>
  <si>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</si>
  <si>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</si>
  <si>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</si>
  <si>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</si>
  <si>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</si>
  <si>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</si>
  <si>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</si>
  <si>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</si>
  <si>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</si>
  <si>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</si>
  <si>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</si>
  <si>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</si>
  <si>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</si>
  <si>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</si>
  <si>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</si>
  <si>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</si>
  <si>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</si>
  <si>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</si>
  <si>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</si>
  <si>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</si>
  <si>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</si>
  <si>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</si>
  <si>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</si>
  <si>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</si>
  <si>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</si>
  <si>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</si>
  <si>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</si>
  <si>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</si>
  <si>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</si>
  <si>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</si>
  <si>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</si>
  <si>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</si>
  <si>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</si>
  <si>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</si>
  <si>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</si>
  <si>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</si>
  <si>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</si>
  <si>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</si>
  <si>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</si>
  <si>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</si>
  <si>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</si>
  <si>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</si>
  <si>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</si>
  <si>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</si>
  <si>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</si>
  <si>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</si>
  <si>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Державного та місцевого  бюджетів - всього: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</si>
  <si>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</si>
  <si>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</si>
  <si>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</si>
  <si>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</si>
  <si>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</si>
  <si>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</si>
  <si>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</si>
  <si>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</si>
  <si>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</si>
  <si>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</si>
  <si>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</si>
  <si>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</si>
  <si>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</si>
  <si>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</si>
  <si>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</si>
  <si>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</si>
  <si>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</si>
  <si>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</si>
  <si>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</si>
  <si>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</si>
  <si>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</si>
  <si>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</si>
  <si>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</si>
  <si>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</si>
  <si>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</si>
  <si>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</si>
  <si>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</si>
  <si>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</si>
  <si>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</si>
  <si>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</si>
  <si>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</si>
  <si>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Затверджено  на 2021 рік </t>
  </si>
  <si>
    <t>План на І-й квартал 2021 року</t>
  </si>
  <si>
    <t>Виконано  за      1-й квартал   2021 року</t>
  </si>
  <si>
    <t>% виконання до плану на   1-й квартал 2021р.</t>
  </si>
  <si>
    <t xml:space="preserve">Виконано за       1-й квартал 2021 року </t>
  </si>
  <si>
    <t>% виконання до плану на 1-й квартал 2021р.</t>
  </si>
  <si>
    <t xml:space="preserve">Разом виконання по загальному та спеціальному фондах за 1-й квартал 2021 р. </t>
  </si>
  <si>
    <t xml:space="preserve">      Начальник фінансового управління</t>
  </si>
  <si>
    <t>Звіт про виконання загального та спеціального фонду бюджету Хмельницької міської територіальної громади за 1-й квартал  2021 року</t>
  </si>
  <si>
    <t>від "____" _________ 2021 року №_____</t>
  </si>
  <si>
    <t>21080900, 21081500</t>
  </si>
  <si>
    <t>41055000</t>
  </si>
  <si>
    <t>Субвенція з місцевого бюджету на здійснення підтримки окремих  закладів та заходів у системі охорони здоров’я за рахунок відповідної субвенції з державного бюджету</t>
  </si>
  <si>
    <t>24170000</t>
  </si>
  <si>
    <t>Плата за гарантії, надані Верховною Радою Автономної Республіки Крим та міськими радами</t>
  </si>
  <si>
    <t>24030000,24060300,24110900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</si>
</sst>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35" fillId="0" borderId="20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vertical="center" wrapText="1"/>
      <protection/>
    </xf>
    <xf numFmtId="4" fontId="35" fillId="0" borderId="21" xfId="0" applyNumberFormat="1" applyFont="1" applyFill="1" applyBorder="1" applyAlignment="1" applyProtection="1">
      <alignment vertical="center"/>
      <protection/>
    </xf>
    <xf numFmtId="196" fontId="37" fillId="0" borderId="21" xfId="0" applyNumberFormat="1" applyFont="1" applyFill="1" applyBorder="1" applyAlignment="1" applyProtection="1">
      <alignment vertical="center"/>
      <protection/>
    </xf>
    <xf numFmtId="197" fontId="35" fillId="0" borderId="21" xfId="0" applyNumberFormat="1" applyFont="1" applyFill="1" applyBorder="1" applyAlignment="1" applyProtection="1">
      <alignment vertical="center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70" zoomScaleNormal="70" zoomScalePageLayoutView="0" workbookViewId="0" topLeftCell="A1">
      <pane ySplit="7" topLeftCell="A58" activePane="bottomLeft" state="frozen"/>
      <selection pane="topLeft" activeCell="A1" sqref="A1"/>
      <selection pane="bottomLeft" activeCell="Q49" sqref="Q49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19.42187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0.140625" style="7" customWidth="1"/>
    <col min="13" max="16384" width="9.140625" style="3" customWidth="1"/>
  </cols>
  <sheetData>
    <row r="1" spans="1:12" ht="20.25">
      <c r="A1" s="61"/>
      <c r="B1" s="61"/>
      <c r="C1" s="60" t="s">
        <v>60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/>
      <c r="B2" s="61"/>
      <c r="C2" s="60" t="s">
        <v>17</v>
      </c>
      <c r="D2" s="60"/>
      <c r="E2" s="60"/>
      <c r="F2" s="60"/>
      <c r="G2" s="60"/>
      <c r="H2" s="60"/>
      <c r="I2" s="60"/>
      <c r="J2" s="60"/>
      <c r="K2" s="60"/>
      <c r="L2" s="60"/>
    </row>
    <row r="3" spans="1:12" ht="42" customHeight="1">
      <c r="A3" s="61"/>
      <c r="B3" s="61"/>
      <c r="C3" s="60" t="s">
        <v>112</v>
      </c>
      <c r="D3" s="60"/>
      <c r="E3" s="60"/>
      <c r="F3" s="60"/>
      <c r="G3" s="60"/>
      <c r="H3" s="60"/>
      <c r="I3" s="60"/>
      <c r="J3" s="60"/>
      <c r="K3" s="60"/>
      <c r="L3" s="60"/>
    </row>
    <row r="4" spans="1:12" ht="43.5" customHeight="1">
      <c r="A4" s="56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52" t="s">
        <v>6</v>
      </c>
      <c r="B6" s="58" t="s">
        <v>36</v>
      </c>
      <c r="C6" s="57" t="s">
        <v>57</v>
      </c>
      <c r="D6" s="57"/>
      <c r="E6" s="57"/>
      <c r="F6" s="57"/>
      <c r="G6" s="57"/>
      <c r="H6" s="54" t="s">
        <v>58</v>
      </c>
      <c r="I6" s="54"/>
      <c r="J6" s="54"/>
      <c r="K6" s="54"/>
      <c r="L6" s="18"/>
    </row>
    <row r="7" spans="1:12" ht="119.25" customHeight="1">
      <c r="A7" s="53"/>
      <c r="B7" s="59"/>
      <c r="C7" s="1" t="s">
        <v>103</v>
      </c>
      <c r="D7" s="1" t="s">
        <v>104</v>
      </c>
      <c r="E7" s="1" t="s">
        <v>105</v>
      </c>
      <c r="F7" s="1" t="s">
        <v>27</v>
      </c>
      <c r="G7" s="1" t="s">
        <v>106</v>
      </c>
      <c r="H7" s="1" t="s">
        <v>103</v>
      </c>
      <c r="I7" s="1" t="s">
        <v>104</v>
      </c>
      <c r="J7" s="1" t="s">
        <v>107</v>
      </c>
      <c r="K7" s="1" t="s">
        <v>108</v>
      </c>
      <c r="L7" s="19" t="s">
        <v>109</v>
      </c>
    </row>
    <row r="8" spans="1:12" s="4" customFormat="1" ht="18.75">
      <c r="A8" s="20">
        <v>10000000</v>
      </c>
      <c r="B8" s="21" t="s">
        <v>7</v>
      </c>
      <c r="C8" s="38">
        <f>SUM(C9,C15,C16,C23,C24,C25,C26)</f>
        <v>2191281275</v>
      </c>
      <c r="D8" s="38">
        <f>SUM(D9,D15,D16,D23,D24,D25,D26)</f>
        <v>467181575</v>
      </c>
      <c r="E8" s="38">
        <f>SUM(E9,E15,E16,E23,E24,E25,E26)</f>
        <v>520199370.66999996</v>
      </c>
      <c r="F8" s="23">
        <v>91.8</v>
      </c>
      <c r="G8" s="40">
        <f>E8/D8*100</f>
        <v>111.34843463593356</v>
      </c>
      <c r="H8" s="38">
        <f>SUM(H26)</f>
        <v>630900</v>
      </c>
      <c r="I8" s="38">
        <f>SUM(I26)</f>
        <v>142550</v>
      </c>
      <c r="J8" s="38">
        <f>SUM(J26)</f>
        <v>201882.42</v>
      </c>
      <c r="K8" s="40">
        <f>J8/I8*100</f>
        <v>141.62218169063487</v>
      </c>
      <c r="L8" s="41">
        <f aca="true" t="shared" si="0" ref="L8:L62">SUM(E8,J8)</f>
        <v>520401253.09</v>
      </c>
    </row>
    <row r="9" spans="1:12" s="5" customFormat="1" ht="37.5">
      <c r="A9" s="20">
        <v>11000000</v>
      </c>
      <c r="B9" s="24" t="s">
        <v>20</v>
      </c>
      <c r="C9" s="38">
        <f>SUM(C10:C11)</f>
        <v>1473989035</v>
      </c>
      <c r="D9" s="38">
        <f>SUM(D10:D11)</f>
        <v>296060575</v>
      </c>
      <c r="E9" s="38">
        <f>SUM(E10:E11)</f>
        <v>339406859.46</v>
      </c>
      <c r="F9" s="23">
        <v>88.2</v>
      </c>
      <c r="G9" s="40">
        <f aca="true" t="shared" si="1" ref="G9:G62">E9/D9*100</f>
        <v>114.64101880501987</v>
      </c>
      <c r="H9" s="38"/>
      <c r="I9" s="38"/>
      <c r="J9" s="38"/>
      <c r="K9" s="40"/>
      <c r="L9" s="41">
        <f t="shared" si="0"/>
        <v>339406859.46</v>
      </c>
    </row>
    <row r="10" spans="1:12" ht="18.75">
      <c r="A10" s="20">
        <v>11010000</v>
      </c>
      <c r="B10" s="21" t="s">
        <v>32</v>
      </c>
      <c r="C10" s="38">
        <v>1472487035</v>
      </c>
      <c r="D10" s="38">
        <v>295264635</v>
      </c>
      <c r="E10" s="38">
        <v>338670097.82</v>
      </c>
      <c r="F10" s="22">
        <v>106.6</v>
      </c>
      <c r="G10" s="40">
        <f t="shared" si="1"/>
        <v>114.70052883915474</v>
      </c>
      <c r="H10" s="38"/>
      <c r="I10" s="38"/>
      <c r="J10" s="38"/>
      <c r="K10" s="40"/>
      <c r="L10" s="41">
        <f t="shared" si="0"/>
        <v>338670097.82</v>
      </c>
    </row>
    <row r="11" spans="1:12" ht="39.75" customHeight="1">
      <c r="A11" s="20">
        <v>11020000</v>
      </c>
      <c r="B11" s="21" t="s">
        <v>59</v>
      </c>
      <c r="C11" s="38">
        <v>1502000</v>
      </c>
      <c r="D11" s="38">
        <v>795940</v>
      </c>
      <c r="E11" s="38">
        <v>736761.64</v>
      </c>
      <c r="F11" s="22">
        <v>80.7</v>
      </c>
      <c r="G11" s="40">
        <f t="shared" si="1"/>
        <v>92.56497223408799</v>
      </c>
      <c r="H11" s="38"/>
      <c r="I11" s="38"/>
      <c r="J11" s="38"/>
      <c r="K11" s="40"/>
      <c r="L11" s="41">
        <f t="shared" si="0"/>
        <v>736761.64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84</v>
      </c>
      <c r="B15" s="24" t="s">
        <v>85</v>
      </c>
      <c r="C15" s="38">
        <v>431120</v>
      </c>
      <c r="D15" s="38">
        <v>107560</v>
      </c>
      <c r="E15" s="38">
        <v>752173.43</v>
      </c>
      <c r="F15" s="22"/>
      <c r="G15" s="40">
        <f t="shared" si="1"/>
        <v>699.305903681666</v>
      </c>
      <c r="H15" s="38"/>
      <c r="I15" s="38"/>
      <c r="J15" s="38"/>
      <c r="K15" s="40"/>
      <c r="L15" s="41">
        <f t="shared" si="0"/>
        <v>752173.43</v>
      </c>
    </row>
    <row r="16" spans="1:12" ht="19.5">
      <c r="A16" s="25" t="s">
        <v>73</v>
      </c>
      <c r="B16" s="26" t="s">
        <v>38</v>
      </c>
      <c r="C16" s="38">
        <f>SUM(C17:C22)</f>
        <v>548075200</v>
      </c>
      <c r="D16" s="38">
        <f>SUM(D17:D22)</f>
        <v>133061840</v>
      </c>
      <c r="E16" s="38">
        <f>SUM(E17:E22)</f>
        <v>145761961.13</v>
      </c>
      <c r="F16" s="22">
        <v>168.4</v>
      </c>
      <c r="G16" s="40">
        <f t="shared" si="1"/>
        <v>109.54452541014012</v>
      </c>
      <c r="H16" s="38"/>
      <c r="I16" s="38"/>
      <c r="J16" s="38"/>
      <c r="K16" s="40"/>
      <c r="L16" s="41">
        <f t="shared" si="0"/>
        <v>145761961.13</v>
      </c>
    </row>
    <row r="17" spans="1:12" ht="37.5">
      <c r="A17" s="20" t="s">
        <v>44</v>
      </c>
      <c r="B17" s="24" t="s">
        <v>34</v>
      </c>
      <c r="C17" s="38">
        <v>29794850</v>
      </c>
      <c r="D17" s="38">
        <v>3469465</v>
      </c>
      <c r="E17" s="38">
        <v>4563945.2</v>
      </c>
      <c r="F17" s="22"/>
      <c r="G17" s="40">
        <f t="shared" si="1"/>
        <v>131.54607987110404</v>
      </c>
      <c r="H17" s="38"/>
      <c r="I17" s="38"/>
      <c r="J17" s="38"/>
      <c r="K17" s="40"/>
      <c r="L17" s="41">
        <f t="shared" si="0"/>
        <v>4563945.2</v>
      </c>
    </row>
    <row r="18" spans="1:12" ht="37.5">
      <c r="A18" s="20" t="s">
        <v>45</v>
      </c>
      <c r="B18" s="24" t="s">
        <v>39</v>
      </c>
      <c r="C18" s="38">
        <v>160931670</v>
      </c>
      <c r="D18" s="38">
        <v>39104325</v>
      </c>
      <c r="E18" s="38">
        <v>44650498.45</v>
      </c>
      <c r="F18" s="22"/>
      <c r="G18" s="40">
        <f t="shared" si="1"/>
        <v>114.1830179909767</v>
      </c>
      <c r="H18" s="38"/>
      <c r="I18" s="38"/>
      <c r="J18" s="38"/>
      <c r="K18" s="40"/>
      <c r="L18" s="41">
        <f t="shared" si="0"/>
        <v>44650498.45</v>
      </c>
    </row>
    <row r="19" spans="1:12" ht="18.75">
      <c r="A19" s="25" t="s">
        <v>42</v>
      </c>
      <c r="B19" s="24" t="s">
        <v>40</v>
      </c>
      <c r="C19" s="38">
        <v>700000</v>
      </c>
      <c r="D19" s="38">
        <v>49000</v>
      </c>
      <c r="E19" s="38">
        <v>282974.03</v>
      </c>
      <c r="F19" s="22"/>
      <c r="G19" s="40">
        <f t="shared" si="1"/>
        <v>577.4980204081634</v>
      </c>
      <c r="H19" s="38"/>
      <c r="I19" s="38"/>
      <c r="J19" s="38"/>
      <c r="K19" s="40"/>
      <c r="L19" s="41">
        <f t="shared" si="0"/>
        <v>282974.03</v>
      </c>
    </row>
    <row r="20" spans="1:12" ht="37.5">
      <c r="A20" s="20" t="s">
        <v>43</v>
      </c>
      <c r="B20" s="24" t="s">
        <v>41</v>
      </c>
      <c r="C20" s="38">
        <v>410000</v>
      </c>
      <c r="D20" s="38">
        <v>92850</v>
      </c>
      <c r="E20" s="38">
        <v>141902.29</v>
      </c>
      <c r="F20" s="22"/>
      <c r="G20" s="40">
        <f t="shared" si="1"/>
        <v>152.82960689283792</v>
      </c>
      <c r="H20" s="38"/>
      <c r="I20" s="38"/>
      <c r="J20" s="38"/>
      <c r="K20" s="40"/>
      <c r="L20" s="41">
        <f t="shared" si="0"/>
        <v>141902.29</v>
      </c>
    </row>
    <row r="21" spans="1:12" ht="18.75">
      <c r="A21" s="20">
        <v>1802000</v>
      </c>
      <c r="B21" s="24" t="s">
        <v>86</v>
      </c>
      <c r="C21" s="38"/>
      <c r="D21" s="38"/>
      <c r="E21" s="38">
        <v>3480.84</v>
      </c>
      <c r="F21" s="22"/>
      <c r="G21" s="40"/>
      <c r="H21" s="38"/>
      <c r="I21" s="38"/>
      <c r="J21" s="38"/>
      <c r="K21" s="40"/>
      <c r="L21" s="41">
        <f t="shared" si="0"/>
        <v>3480.84</v>
      </c>
    </row>
    <row r="22" spans="1:12" ht="37.5">
      <c r="A22" s="20" t="s">
        <v>46</v>
      </c>
      <c r="B22" s="24" t="s">
        <v>99</v>
      </c>
      <c r="C22" s="38">
        <v>356238680</v>
      </c>
      <c r="D22" s="38">
        <v>90346200</v>
      </c>
      <c r="E22" s="38">
        <v>96119160.32</v>
      </c>
      <c r="F22" s="22"/>
      <c r="G22" s="40">
        <f t="shared" si="1"/>
        <v>106.38982084470625</v>
      </c>
      <c r="H22" s="38"/>
      <c r="I22" s="38"/>
      <c r="J22" s="38"/>
      <c r="K22" s="40"/>
      <c r="L22" s="41">
        <f t="shared" si="0"/>
        <v>96119160.32</v>
      </c>
    </row>
    <row r="23" spans="1:12" ht="37.5">
      <c r="A23" s="20">
        <v>14040000</v>
      </c>
      <c r="B23" s="27" t="s">
        <v>49</v>
      </c>
      <c r="C23" s="38">
        <v>85785920</v>
      </c>
      <c r="D23" s="38">
        <v>18645750</v>
      </c>
      <c r="E23" s="38">
        <v>15965300.51</v>
      </c>
      <c r="F23" s="22"/>
      <c r="G23" s="40">
        <f t="shared" si="1"/>
        <v>85.62434072107584</v>
      </c>
      <c r="H23" s="38"/>
      <c r="I23" s="38"/>
      <c r="J23" s="38"/>
      <c r="K23" s="40"/>
      <c r="L23" s="41">
        <f t="shared" si="0"/>
        <v>15965300.51</v>
      </c>
    </row>
    <row r="24" spans="1:12" ht="18.75">
      <c r="A24" s="20">
        <v>14021900</v>
      </c>
      <c r="B24" s="27" t="s">
        <v>61</v>
      </c>
      <c r="C24" s="38">
        <v>17500000</v>
      </c>
      <c r="D24" s="38">
        <v>4225100</v>
      </c>
      <c r="E24" s="38">
        <v>4191447.86</v>
      </c>
      <c r="F24" s="22"/>
      <c r="G24" s="40">
        <f t="shared" si="1"/>
        <v>99.20351849660362</v>
      </c>
      <c r="H24" s="38"/>
      <c r="I24" s="38"/>
      <c r="J24" s="38"/>
      <c r="K24" s="40"/>
      <c r="L24" s="41">
        <f t="shared" si="0"/>
        <v>4191447.86</v>
      </c>
    </row>
    <row r="25" spans="1:12" ht="18.75">
      <c r="A25" s="20">
        <v>14031900</v>
      </c>
      <c r="B25" s="27" t="s">
        <v>61</v>
      </c>
      <c r="C25" s="38">
        <v>65500000</v>
      </c>
      <c r="D25" s="38">
        <v>15080750</v>
      </c>
      <c r="E25" s="38">
        <v>14121628.28</v>
      </c>
      <c r="F25" s="22"/>
      <c r="G25" s="40">
        <f t="shared" si="1"/>
        <v>93.64009270095983</v>
      </c>
      <c r="H25" s="38"/>
      <c r="I25" s="38"/>
      <c r="J25" s="38"/>
      <c r="K25" s="40"/>
      <c r="L25" s="41">
        <f t="shared" si="0"/>
        <v>14121628.28</v>
      </c>
    </row>
    <row r="26" spans="1:12" ht="18.75">
      <c r="A26" s="20">
        <v>19010000</v>
      </c>
      <c r="B26" s="27" t="s">
        <v>30</v>
      </c>
      <c r="C26" s="38"/>
      <c r="D26" s="38"/>
      <c r="E26" s="38"/>
      <c r="F26" s="22"/>
      <c r="G26" s="40"/>
      <c r="H26" s="38">
        <v>630900</v>
      </c>
      <c r="I26" s="38">
        <v>142550</v>
      </c>
      <c r="J26" s="38">
        <v>201882.42</v>
      </c>
      <c r="K26" s="40">
        <f>J26/I26*100</f>
        <v>141.62218169063487</v>
      </c>
      <c r="L26" s="41">
        <f t="shared" si="0"/>
        <v>201882.42</v>
      </c>
    </row>
    <row r="27" spans="1:12" s="4" customFormat="1" ht="18.75">
      <c r="A27" s="25" t="s">
        <v>74</v>
      </c>
      <c r="B27" s="21" t="s">
        <v>8</v>
      </c>
      <c r="C27" s="38">
        <f>SUM(C28,C29,C30,C35,,C40)</f>
        <v>42281167</v>
      </c>
      <c r="D27" s="38">
        <f>SUM(D28,D29,D30,D35,,D40)</f>
        <v>9871185</v>
      </c>
      <c r="E27" s="38">
        <f>SUM(E28,E29,E30,E35,,E40)</f>
        <v>13333865.659999998</v>
      </c>
      <c r="F27" s="38">
        <f>SUM(F28,F29,F30,F35,F38)</f>
        <v>325.6</v>
      </c>
      <c r="G27" s="40">
        <f t="shared" si="1"/>
        <v>135.07867252006722</v>
      </c>
      <c r="H27" s="38">
        <f>SUM(H40)</f>
        <v>160853897</v>
      </c>
      <c r="I27" s="38">
        <f>SUM(I40)</f>
        <v>39934771.25</v>
      </c>
      <c r="J27" s="38">
        <f>SUM(J40,J39)</f>
        <v>39520196.02</v>
      </c>
      <c r="K27" s="40">
        <f>J27/I27*100</f>
        <v>98.9618690253547</v>
      </c>
      <c r="L27" s="41">
        <f t="shared" si="0"/>
        <v>52854061.68</v>
      </c>
    </row>
    <row r="28" spans="1:12" ht="69" customHeight="1">
      <c r="A28" s="25" t="s">
        <v>1</v>
      </c>
      <c r="B28" s="28" t="s">
        <v>0</v>
      </c>
      <c r="C28" s="38">
        <v>1502000</v>
      </c>
      <c r="D28" s="38">
        <v>795850</v>
      </c>
      <c r="E28" s="38">
        <v>130069.8</v>
      </c>
      <c r="F28" s="22">
        <v>31.3</v>
      </c>
      <c r="G28" s="40">
        <f t="shared" si="1"/>
        <v>16.34350694226299</v>
      </c>
      <c r="H28" s="38"/>
      <c r="I28" s="38"/>
      <c r="J28" s="38"/>
      <c r="K28" s="40"/>
      <c r="L28" s="41">
        <f t="shared" si="0"/>
        <v>130069.8</v>
      </c>
    </row>
    <row r="29" spans="1:12" ht="30.75" customHeight="1">
      <c r="A29" s="25" t="s">
        <v>62</v>
      </c>
      <c r="B29" s="28" t="s">
        <v>63</v>
      </c>
      <c r="C29" s="38">
        <v>1500000</v>
      </c>
      <c r="D29" s="38">
        <v>241115</v>
      </c>
      <c r="E29" s="38">
        <v>539815.07</v>
      </c>
      <c r="F29" s="22"/>
      <c r="G29" s="40">
        <f t="shared" si="1"/>
        <v>223.8828235489289</v>
      </c>
      <c r="H29" s="38"/>
      <c r="I29" s="38"/>
      <c r="J29" s="38"/>
      <c r="K29" s="40"/>
      <c r="L29" s="41">
        <f t="shared" si="0"/>
        <v>539815.07</v>
      </c>
    </row>
    <row r="30" spans="1:12" ht="30.75" customHeight="1">
      <c r="A30" s="25" t="s">
        <v>75</v>
      </c>
      <c r="B30" s="24" t="s">
        <v>10</v>
      </c>
      <c r="C30" s="38">
        <f>SUM(C32:C34)</f>
        <v>10287204</v>
      </c>
      <c r="D30" s="38">
        <f>SUM(D32:D34)</f>
        <v>2520690</v>
      </c>
      <c r="E30" s="38">
        <f>SUM(E31:E34)</f>
        <v>2614048.84</v>
      </c>
      <c r="F30" s="23">
        <v>110.4</v>
      </c>
      <c r="G30" s="40">
        <f t="shared" si="1"/>
        <v>103.70370176419948</v>
      </c>
      <c r="H30" s="38"/>
      <c r="I30" s="38"/>
      <c r="J30" s="38"/>
      <c r="K30" s="40"/>
      <c r="L30" s="41">
        <f t="shared" si="0"/>
        <v>2614048.84</v>
      </c>
    </row>
    <row r="31" spans="1:12" ht="30.75" customHeight="1">
      <c r="A31" s="25" t="s">
        <v>87</v>
      </c>
      <c r="B31" s="24" t="s">
        <v>88</v>
      </c>
      <c r="C31" s="38"/>
      <c r="D31" s="38"/>
      <c r="E31" s="38">
        <v>13218.14</v>
      </c>
      <c r="F31" s="23"/>
      <c r="G31" s="40" t="e">
        <f t="shared" si="1"/>
        <v>#DIV/0!</v>
      </c>
      <c r="H31" s="38"/>
      <c r="I31" s="38"/>
      <c r="J31" s="38"/>
      <c r="K31" s="40"/>
      <c r="L31" s="41">
        <f t="shared" si="0"/>
        <v>13218.14</v>
      </c>
    </row>
    <row r="32" spans="1:12" ht="67.5" customHeight="1">
      <c r="A32" s="20" t="s">
        <v>113</v>
      </c>
      <c r="B32" s="24" t="s">
        <v>33</v>
      </c>
      <c r="C32" s="38">
        <v>800000</v>
      </c>
      <c r="D32" s="38">
        <v>190530</v>
      </c>
      <c r="E32" s="38">
        <v>163366.16</v>
      </c>
      <c r="F32" s="22">
        <v>83.8</v>
      </c>
      <c r="G32" s="40">
        <f t="shared" si="1"/>
        <v>85.74301159922322</v>
      </c>
      <c r="H32" s="38"/>
      <c r="I32" s="38"/>
      <c r="J32" s="38"/>
      <c r="K32" s="40"/>
      <c r="L32" s="41">
        <f t="shared" si="0"/>
        <v>163366.16</v>
      </c>
    </row>
    <row r="33" spans="1:12" ht="30.75" customHeight="1">
      <c r="A33" s="25" t="s">
        <v>5</v>
      </c>
      <c r="B33" s="24" t="s">
        <v>64</v>
      </c>
      <c r="C33" s="38">
        <v>507204</v>
      </c>
      <c r="D33" s="38">
        <v>131310</v>
      </c>
      <c r="E33" s="38">
        <v>140419.26</v>
      </c>
      <c r="F33" s="22"/>
      <c r="G33" s="40">
        <f t="shared" si="1"/>
        <v>106.93721727210419</v>
      </c>
      <c r="H33" s="38"/>
      <c r="I33" s="38"/>
      <c r="J33" s="38"/>
      <c r="K33" s="40"/>
      <c r="L33" s="41">
        <f t="shared" si="0"/>
        <v>140419.26</v>
      </c>
    </row>
    <row r="34" spans="1:12" ht="30.75" customHeight="1">
      <c r="A34" s="25" t="s">
        <v>89</v>
      </c>
      <c r="B34" s="24" t="s">
        <v>90</v>
      </c>
      <c r="C34" s="38">
        <v>8980000</v>
      </c>
      <c r="D34" s="38">
        <v>2198850</v>
      </c>
      <c r="E34" s="38">
        <v>2297045.28</v>
      </c>
      <c r="F34" s="22"/>
      <c r="G34" s="40">
        <f t="shared" si="1"/>
        <v>104.46575619073606</v>
      </c>
      <c r="H34" s="38"/>
      <c r="I34" s="38"/>
      <c r="J34" s="38"/>
      <c r="K34" s="40"/>
      <c r="L34" s="41">
        <f t="shared" si="0"/>
        <v>2297045.28</v>
      </c>
    </row>
    <row r="35" spans="1:12" s="5" customFormat="1" ht="40.5" customHeight="1">
      <c r="A35" s="25" t="s">
        <v>76</v>
      </c>
      <c r="B35" s="24" t="s">
        <v>9</v>
      </c>
      <c r="C35" s="38">
        <f>SUM(C36:C38)</f>
        <v>26991975</v>
      </c>
      <c r="D35" s="38">
        <f>SUM(D36:D38)</f>
        <v>5857290</v>
      </c>
      <c r="E35" s="38">
        <f>SUM(E36:E38)</f>
        <v>7266834.4399999995</v>
      </c>
      <c r="F35" s="23">
        <v>98.9</v>
      </c>
      <c r="G35" s="40">
        <f t="shared" si="1"/>
        <v>124.06478832361041</v>
      </c>
      <c r="H35" s="38"/>
      <c r="I35" s="38"/>
      <c r="J35" s="38"/>
      <c r="K35" s="40"/>
      <c r="L35" s="41">
        <f t="shared" si="0"/>
        <v>7266834.4399999995</v>
      </c>
    </row>
    <row r="36" spans="1:12" s="5" customFormat="1" ht="40.5" customHeight="1">
      <c r="A36" s="25" t="s">
        <v>91</v>
      </c>
      <c r="B36" s="24" t="s">
        <v>2</v>
      </c>
      <c r="C36" s="38">
        <v>17980115</v>
      </c>
      <c r="D36" s="38">
        <v>4036035</v>
      </c>
      <c r="E36" s="38">
        <v>4593159.43</v>
      </c>
      <c r="F36" s="23"/>
      <c r="G36" s="40">
        <f t="shared" si="1"/>
        <v>113.80375616167848</v>
      </c>
      <c r="H36" s="38"/>
      <c r="I36" s="38"/>
      <c r="J36" s="38"/>
      <c r="K36" s="40"/>
      <c r="L36" s="41">
        <f t="shared" si="0"/>
        <v>4593159.43</v>
      </c>
    </row>
    <row r="37" spans="1:12" ht="37.5">
      <c r="A37" s="25" t="s">
        <v>3</v>
      </c>
      <c r="B37" s="24" t="s">
        <v>15</v>
      </c>
      <c r="C37" s="38">
        <v>8500000</v>
      </c>
      <c r="D37" s="38">
        <v>1730595</v>
      </c>
      <c r="E37" s="38">
        <v>2545324.84</v>
      </c>
      <c r="F37" s="22">
        <v>98.3</v>
      </c>
      <c r="G37" s="40">
        <f t="shared" si="1"/>
        <v>147.0780188316735</v>
      </c>
      <c r="H37" s="38"/>
      <c r="I37" s="38"/>
      <c r="J37" s="38"/>
      <c r="K37" s="40"/>
      <c r="L37" s="41">
        <f t="shared" si="0"/>
        <v>2545324.84</v>
      </c>
    </row>
    <row r="38" spans="1:12" ht="18.75">
      <c r="A38" s="25" t="s">
        <v>4</v>
      </c>
      <c r="B38" s="24" t="s">
        <v>18</v>
      </c>
      <c r="C38" s="38">
        <v>511860</v>
      </c>
      <c r="D38" s="38">
        <v>90660</v>
      </c>
      <c r="E38" s="38">
        <v>128350.17</v>
      </c>
      <c r="F38" s="22">
        <v>85</v>
      </c>
      <c r="G38" s="40">
        <f t="shared" si="1"/>
        <v>141.5730972865652</v>
      </c>
      <c r="H38" s="38"/>
      <c r="I38" s="38"/>
      <c r="J38" s="38"/>
      <c r="K38" s="40"/>
      <c r="L38" s="41">
        <f t="shared" si="0"/>
        <v>128350.17</v>
      </c>
    </row>
    <row r="39" spans="1:12" ht="46.5" customHeight="1">
      <c r="A39" s="25" t="s">
        <v>97</v>
      </c>
      <c r="B39" s="24" t="s">
        <v>98</v>
      </c>
      <c r="C39" s="38"/>
      <c r="D39" s="38"/>
      <c r="E39" s="38"/>
      <c r="F39" s="22"/>
      <c r="G39" s="40"/>
      <c r="H39" s="38"/>
      <c r="I39" s="38"/>
      <c r="J39" s="38">
        <v>9351.75</v>
      </c>
      <c r="K39" s="40"/>
      <c r="L39" s="41">
        <f t="shared" si="0"/>
        <v>9351.75</v>
      </c>
    </row>
    <row r="40" spans="1:12" ht="18.75">
      <c r="A40" s="25" t="s">
        <v>77</v>
      </c>
      <c r="B40" s="24" t="s">
        <v>48</v>
      </c>
      <c r="C40" s="38">
        <f>SUM(C41:C44)</f>
        <v>1999988</v>
      </c>
      <c r="D40" s="38">
        <f>SUM(D41:D44)</f>
        <v>456240</v>
      </c>
      <c r="E40" s="38">
        <f>SUM(E41:E44)</f>
        <v>2783097.51</v>
      </c>
      <c r="F40" s="22">
        <v>585.9</v>
      </c>
      <c r="G40" s="40">
        <f t="shared" si="1"/>
        <v>610.0073448185166</v>
      </c>
      <c r="H40" s="38">
        <f>SUM(H41:H45)</f>
        <v>160853897</v>
      </c>
      <c r="I40" s="38">
        <f>SUM(I41:I45)</f>
        <v>39934771.25</v>
      </c>
      <c r="J40" s="38">
        <f>SUM(J41:J45)</f>
        <v>39510844.27</v>
      </c>
      <c r="K40" s="40">
        <f>J40/I40*100</f>
        <v>98.93845146289651</v>
      </c>
      <c r="L40" s="41">
        <f t="shared" si="0"/>
        <v>42293941.78</v>
      </c>
    </row>
    <row r="41" spans="1:12" ht="75">
      <c r="A41" s="20" t="s">
        <v>118</v>
      </c>
      <c r="B41" s="24" t="s">
        <v>11</v>
      </c>
      <c r="C41" s="38">
        <v>999988</v>
      </c>
      <c r="D41" s="38">
        <v>237675</v>
      </c>
      <c r="E41" s="38">
        <v>2229376.92</v>
      </c>
      <c r="F41" s="22"/>
      <c r="G41" s="40">
        <f t="shared" si="1"/>
        <v>937.9938655727358</v>
      </c>
      <c r="H41" s="38"/>
      <c r="I41" s="38"/>
      <c r="J41" s="38">
        <v>10411.15</v>
      </c>
      <c r="K41" s="40"/>
      <c r="L41" s="41">
        <f t="shared" si="0"/>
        <v>2239788.07</v>
      </c>
    </row>
    <row r="42" spans="1:12" ht="18.75">
      <c r="A42" s="20">
        <v>24062200</v>
      </c>
      <c r="B42" s="24" t="s">
        <v>92</v>
      </c>
      <c r="C42" s="38">
        <v>1000000</v>
      </c>
      <c r="D42" s="38">
        <v>218565</v>
      </c>
      <c r="E42" s="38">
        <v>553720.59</v>
      </c>
      <c r="F42" s="22"/>
      <c r="G42" s="40">
        <f t="shared" si="1"/>
        <v>253.34366893143914</v>
      </c>
      <c r="H42" s="38"/>
      <c r="I42" s="38"/>
      <c r="J42" s="38"/>
      <c r="K42" s="40"/>
      <c r="L42" s="41">
        <f t="shared" si="0"/>
        <v>553720.59</v>
      </c>
    </row>
    <row r="43" spans="1:12" ht="37.5">
      <c r="A43" s="20">
        <v>24110700</v>
      </c>
      <c r="B43" s="24" t="s">
        <v>117</v>
      </c>
      <c r="C43" s="38"/>
      <c r="D43" s="38"/>
      <c r="E43" s="38"/>
      <c r="F43" s="22"/>
      <c r="G43" s="40"/>
      <c r="H43" s="38">
        <v>12</v>
      </c>
      <c r="I43" s="38"/>
      <c r="J43" s="38"/>
      <c r="K43" s="40"/>
      <c r="L43" s="41">
        <f t="shared" si="0"/>
        <v>0</v>
      </c>
    </row>
    <row r="44" spans="1:12" ht="37.5" customHeight="1">
      <c r="A44" s="25" t="s">
        <v>116</v>
      </c>
      <c r="B44" s="24" t="s">
        <v>47</v>
      </c>
      <c r="C44" s="38"/>
      <c r="D44" s="38"/>
      <c r="E44" s="38"/>
      <c r="F44" s="22"/>
      <c r="G44" s="40"/>
      <c r="H44" s="38">
        <v>5000000</v>
      </c>
      <c r="I44" s="38">
        <v>971300</v>
      </c>
      <c r="J44" s="38">
        <v>1917269.16</v>
      </c>
      <c r="K44" s="40">
        <f>J44/I44*100</f>
        <v>197.3920683619891</v>
      </c>
      <c r="L44" s="41">
        <f t="shared" si="0"/>
        <v>1917269.16</v>
      </c>
    </row>
    <row r="45" spans="1:12" ht="18.75">
      <c r="A45" s="25" t="s">
        <v>78</v>
      </c>
      <c r="B45" s="24" t="s">
        <v>12</v>
      </c>
      <c r="C45" s="38"/>
      <c r="D45" s="38"/>
      <c r="E45" s="38"/>
      <c r="F45" s="22"/>
      <c r="G45" s="40"/>
      <c r="H45" s="38">
        <v>155853885</v>
      </c>
      <c r="I45" s="38">
        <v>38963471.25</v>
      </c>
      <c r="J45" s="38">
        <v>37583163.96</v>
      </c>
      <c r="K45" s="40">
        <f>J45/I45*100</f>
        <v>96.45743244706412</v>
      </c>
      <c r="L45" s="41">
        <f t="shared" si="0"/>
        <v>37583163.96</v>
      </c>
    </row>
    <row r="46" spans="1:12" ht="18.75">
      <c r="A46" s="25" t="s">
        <v>79</v>
      </c>
      <c r="B46" s="24" t="s">
        <v>52</v>
      </c>
      <c r="C46" s="38">
        <f>SUM(C47:C48)</f>
        <v>25000</v>
      </c>
      <c r="D46" s="38">
        <f>SUM(D47:D48)</f>
        <v>500</v>
      </c>
      <c r="E46" s="38">
        <f>SUM(E47:E48)</f>
        <v>5504.3</v>
      </c>
      <c r="F46" s="22"/>
      <c r="G46" s="40">
        <f t="shared" si="1"/>
        <v>1100.86</v>
      </c>
      <c r="H46" s="38">
        <f>SUM(H48:H49)</f>
        <v>5972343</v>
      </c>
      <c r="I46" s="38">
        <f>SUM(I48:I49)</f>
        <v>472500</v>
      </c>
      <c r="J46" s="38">
        <f>SUM(J48:J49)</f>
        <v>1838860.71</v>
      </c>
      <c r="K46" s="40">
        <f>J46/I46*100</f>
        <v>389.1768698412698</v>
      </c>
      <c r="L46" s="41">
        <f t="shared" si="0"/>
        <v>1844365.01</v>
      </c>
    </row>
    <row r="47" spans="1:12" ht="75">
      <c r="A47" s="25" t="s">
        <v>50</v>
      </c>
      <c r="B47" s="24" t="s">
        <v>51</v>
      </c>
      <c r="C47" s="38">
        <v>25000</v>
      </c>
      <c r="D47" s="38">
        <v>500</v>
      </c>
      <c r="E47" s="38">
        <v>5504.3</v>
      </c>
      <c r="F47" s="22"/>
      <c r="G47" s="40">
        <f t="shared" si="1"/>
        <v>1100.86</v>
      </c>
      <c r="H47" s="38"/>
      <c r="I47" s="38"/>
      <c r="J47" s="38"/>
      <c r="K47" s="40"/>
      <c r="L47" s="41">
        <f t="shared" si="0"/>
        <v>5504.3</v>
      </c>
    </row>
    <row r="48" spans="1:12" ht="37.5">
      <c r="A48" s="25" t="s">
        <v>80</v>
      </c>
      <c r="B48" s="24" t="s">
        <v>14</v>
      </c>
      <c r="C48" s="38"/>
      <c r="D48" s="38"/>
      <c r="E48" s="38"/>
      <c r="F48" s="22"/>
      <c r="G48" s="40"/>
      <c r="H48" s="38">
        <v>435000</v>
      </c>
      <c r="I48" s="38">
        <v>0</v>
      </c>
      <c r="J48" s="38">
        <v>51200</v>
      </c>
      <c r="K48" s="40" t="e">
        <f>J48/I48*100</f>
        <v>#DIV/0!</v>
      </c>
      <c r="L48" s="41">
        <f t="shared" si="0"/>
        <v>51200</v>
      </c>
    </row>
    <row r="49" spans="1:12" ht="18.75">
      <c r="A49" s="25" t="s">
        <v>81</v>
      </c>
      <c r="B49" s="24" t="s">
        <v>35</v>
      </c>
      <c r="C49" s="38"/>
      <c r="D49" s="38"/>
      <c r="E49" s="38"/>
      <c r="F49" s="22"/>
      <c r="G49" s="40"/>
      <c r="H49" s="38">
        <v>5537343</v>
      </c>
      <c r="I49" s="38">
        <v>472500</v>
      </c>
      <c r="J49" s="38">
        <v>1787660.71</v>
      </c>
      <c r="K49" s="40">
        <f>J49/I49*100</f>
        <v>378.340891005291</v>
      </c>
      <c r="L49" s="41">
        <f t="shared" si="0"/>
        <v>1787660.71</v>
      </c>
    </row>
    <row r="50" spans="1:12" ht="24.75" customHeight="1">
      <c r="A50" s="25" t="s">
        <v>82</v>
      </c>
      <c r="B50" s="24" t="s">
        <v>31</v>
      </c>
      <c r="C50" s="38"/>
      <c r="D50" s="38"/>
      <c r="E50" s="38"/>
      <c r="F50" s="22"/>
      <c r="G50" s="40"/>
      <c r="H50" s="38">
        <v>4201200</v>
      </c>
      <c r="I50" s="38">
        <v>831800</v>
      </c>
      <c r="J50" s="38">
        <v>945607.52</v>
      </c>
      <c r="K50" s="40">
        <f>J50/I50*100</f>
        <v>113.68207742245733</v>
      </c>
      <c r="L50" s="41">
        <f t="shared" si="0"/>
        <v>945607.52</v>
      </c>
    </row>
    <row r="51" spans="1:12" s="4" customFormat="1" ht="18.75">
      <c r="A51" s="29"/>
      <c r="B51" s="30" t="s">
        <v>53</v>
      </c>
      <c r="C51" s="42">
        <f>SUM(C8,C27,C46)</f>
        <v>2233587442</v>
      </c>
      <c r="D51" s="42">
        <f>SUM(D8,D27,D46)</f>
        <v>477053260</v>
      </c>
      <c r="E51" s="42">
        <f>SUM(E8,E27,E46)</f>
        <v>533538740.63</v>
      </c>
      <c r="F51" s="43">
        <v>92.2</v>
      </c>
      <c r="G51" s="44">
        <f t="shared" si="1"/>
        <v>111.84049777377058</v>
      </c>
      <c r="H51" s="42">
        <f>SUM(H8,H27,H46,H50)</f>
        <v>171658340</v>
      </c>
      <c r="I51" s="42">
        <f>SUM(I8,I27,I46,I50)</f>
        <v>41381621.25</v>
      </c>
      <c r="J51" s="42">
        <f>SUM(J8,J27,J46,J50)</f>
        <v>42506546.67000001</v>
      </c>
      <c r="K51" s="44">
        <f>J51/I51*100</f>
        <v>102.71841794985257</v>
      </c>
      <c r="L51" s="45">
        <f t="shared" si="0"/>
        <v>576045287.3</v>
      </c>
    </row>
    <row r="52" spans="1:12" s="4" customFormat="1" ht="18.75">
      <c r="A52" s="29" t="s">
        <v>83</v>
      </c>
      <c r="B52" s="30" t="s">
        <v>68</v>
      </c>
      <c r="C52" s="42">
        <f>SUM(C53,C54,C56)</f>
        <v>659533608</v>
      </c>
      <c r="D52" s="42">
        <f>SUM(D53,D54,D56)</f>
        <v>142217480</v>
      </c>
      <c r="E52" s="42">
        <f>SUM(E53,E54,E56)</f>
        <v>142217480</v>
      </c>
      <c r="F52" s="43"/>
      <c r="G52" s="44">
        <f t="shared" si="1"/>
        <v>100</v>
      </c>
      <c r="H52" s="42"/>
      <c r="I52" s="42"/>
      <c r="J52" s="42"/>
      <c r="K52" s="44"/>
      <c r="L52" s="45">
        <f t="shared" si="0"/>
        <v>142217480</v>
      </c>
    </row>
    <row r="53" spans="1:12" s="4" customFormat="1" ht="87.75" customHeight="1">
      <c r="A53" s="29" t="s">
        <v>69</v>
      </c>
      <c r="B53" s="37" t="s">
        <v>70</v>
      </c>
      <c r="C53" s="38">
        <v>12117934</v>
      </c>
      <c r="D53" s="38">
        <v>3029487</v>
      </c>
      <c r="E53" s="38">
        <v>3029487</v>
      </c>
      <c r="F53" s="31"/>
      <c r="G53" s="40">
        <f t="shared" si="1"/>
        <v>100</v>
      </c>
      <c r="H53" s="38"/>
      <c r="I53" s="38"/>
      <c r="J53" s="38"/>
      <c r="K53" s="40"/>
      <c r="L53" s="41">
        <f t="shared" si="0"/>
        <v>3029487</v>
      </c>
    </row>
    <row r="54" spans="1:12" s="4" customFormat="1" ht="39">
      <c r="A54" s="32" t="s">
        <v>24</v>
      </c>
      <c r="B54" s="33" t="s">
        <v>71</v>
      </c>
      <c r="C54" s="38">
        <f>SUM(C55:C55)</f>
        <v>623112400</v>
      </c>
      <c r="D54" s="38">
        <f>SUM(D55:D55)</f>
        <v>131599400</v>
      </c>
      <c r="E54" s="38">
        <f>SUM(E55:E55)</f>
        <v>131599400</v>
      </c>
      <c r="F54" s="34">
        <f>SUM(F57:F60)</f>
        <v>43.4</v>
      </c>
      <c r="G54" s="40">
        <f t="shared" si="1"/>
        <v>100</v>
      </c>
      <c r="H54" s="38"/>
      <c r="I54" s="38"/>
      <c r="J54" s="38"/>
      <c r="K54" s="40"/>
      <c r="L54" s="41">
        <f t="shared" si="0"/>
        <v>131599400</v>
      </c>
    </row>
    <row r="55" spans="1:12" s="4" customFormat="1" ht="37.5">
      <c r="A55" s="25" t="s">
        <v>55</v>
      </c>
      <c r="B55" s="24" t="s">
        <v>54</v>
      </c>
      <c r="C55" s="38">
        <v>623112400</v>
      </c>
      <c r="D55" s="38">
        <v>131599400</v>
      </c>
      <c r="E55" s="38">
        <v>131599400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131599400</v>
      </c>
    </row>
    <row r="56" spans="1:12" s="4" customFormat="1" ht="39">
      <c r="A56" s="25" t="s">
        <v>65</v>
      </c>
      <c r="B56" s="26" t="s">
        <v>72</v>
      </c>
      <c r="C56" s="38">
        <f>SUM(C58:C61)</f>
        <v>24303274</v>
      </c>
      <c r="D56" s="38">
        <f>SUM(D58:D61)</f>
        <v>7588593</v>
      </c>
      <c r="E56" s="38">
        <f>SUM(E58:E61)</f>
        <v>7588593</v>
      </c>
      <c r="F56" s="38">
        <f>SUM(F58:F61)</f>
        <v>43.4</v>
      </c>
      <c r="G56" s="40">
        <f t="shared" si="1"/>
        <v>100</v>
      </c>
      <c r="H56" s="38"/>
      <c r="I56" s="38"/>
      <c r="J56" s="38"/>
      <c r="K56" s="40"/>
      <c r="L56" s="41">
        <f t="shared" si="0"/>
        <v>7588593</v>
      </c>
    </row>
    <row r="57" spans="1:12" s="4" customFormat="1" ht="2.25" customHeight="1" hidden="1">
      <c r="A57" s="25" t="s">
        <v>25</v>
      </c>
      <c r="B57" s="24" t="s">
        <v>37</v>
      </c>
      <c r="C57" s="38"/>
      <c r="D57" s="38"/>
      <c r="E57" s="38"/>
      <c r="F57" s="23"/>
      <c r="G57" s="40" t="e">
        <f t="shared" si="1"/>
        <v>#DIV/0!</v>
      </c>
      <c r="H57" s="38"/>
      <c r="I57" s="38"/>
      <c r="J57" s="38"/>
      <c r="K57" s="40"/>
      <c r="L57" s="41">
        <f t="shared" si="0"/>
        <v>0</v>
      </c>
    </row>
    <row r="58" spans="1:12" s="4" customFormat="1" ht="62.25" customHeight="1">
      <c r="A58" s="25" t="s">
        <v>93</v>
      </c>
      <c r="B58" s="24" t="s">
        <v>94</v>
      </c>
      <c r="C58" s="38">
        <v>7340558</v>
      </c>
      <c r="D58" s="38">
        <v>1748193</v>
      </c>
      <c r="E58" s="38">
        <v>1748193</v>
      </c>
      <c r="F58" s="23"/>
      <c r="G58" s="40">
        <f t="shared" si="1"/>
        <v>100</v>
      </c>
      <c r="H58" s="38"/>
      <c r="I58" s="38"/>
      <c r="J58" s="38"/>
      <c r="K58" s="40"/>
      <c r="L58" s="41">
        <f t="shared" si="0"/>
        <v>1748193</v>
      </c>
    </row>
    <row r="59" spans="1:12" s="4" customFormat="1" ht="81.75" customHeight="1">
      <c r="A59" s="25" t="s">
        <v>95</v>
      </c>
      <c r="B59" s="24" t="s">
        <v>96</v>
      </c>
      <c r="C59" s="38">
        <v>7118182</v>
      </c>
      <c r="D59" s="38">
        <v>1058043</v>
      </c>
      <c r="E59" s="38">
        <v>1058043</v>
      </c>
      <c r="F59" s="23"/>
      <c r="G59" s="40">
        <f t="shared" si="1"/>
        <v>100</v>
      </c>
      <c r="H59" s="38"/>
      <c r="I59" s="38"/>
      <c r="J59" s="38"/>
      <c r="K59" s="40"/>
      <c r="L59" s="41">
        <f t="shared" si="0"/>
        <v>1058043</v>
      </c>
    </row>
    <row r="60" spans="1:12" s="4" customFormat="1" ht="18.75">
      <c r="A60" s="25" t="s">
        <v>66</v>
      </c>
      <c r="B60" s="24" t="s">
        <v>67</v>
      </c>
      <c r="C60" s="38">
        <v>707334</v>
      </c>
      <c r="D60" s="38">
        <v>213705</v>
      </c>
      <c r="E60" s="38">
        <v>213705</v>
      </c>
      <c r="F60" s="23">
        <v>43.4</v>
      </c>
      <c r="G60" s="40">
        <f t="shared" si="1"/>
        <v>100</v>
      </c>
      <c r="H60" s="38"/>
      <c r="I60" s="38"/>
      <c r="J60" s="38"/>
      <c r="K60" s="40"/>
      <c r="L60" s="41">
        <f t="shared" si="0"/>
        <v>213705</v>
      </c>
    </row>
    <row r="61" spans="1:12" s="4" customFormat="1" ht="56.25">
      <c r="A61" s="62" t="s">
        <v>114</v>
      </c>
      <c r="B61" s="63" t="s">
        <v>115</v>
      </c>
      <c r="C61" s="64">
        <v>9137200</v>
      </c>
      <c r="D61" s="64">
        <v>4568652</v>
      </c>
      <c r="E61" s="64">
        <v>4568652</v>
      </c>
      <c r="F61" s="65"/>
      <c r="G61" s="40">
        <f t="shared" si="1"/>
        <v>100</v>
      </c>
      <c r="H61" s="64"/>
      <c r="I61" s="64"/>
      <c r="J61" s="64"/>
      <c r="K61" s="66"/>
      <c r="L61" s="41">
        <f t="shared" si="0"/>
        <v>4568652</v>
      </c>
    </row>
    <row r="62" spans="1:12" s="4" customFormat="1" ht="19.5" thickBot="1">
      <c r="A62" s="35"/>
      <c r="B62" s="36" t="s">
        <v>16</v>
      </c>
      <c r="C62" s="48">
        <f>SUM(C51+C52)</f>
        <v>2893121050</v>
      </c>
      <c r="D62" s="48">
        <f>SUM(D51+D52)</f>
        <v>619270740</v>
      </c>
      <c r="E62" s="48">
        <f>SUM(E51+E52)</f>
        <v>675756220.63</v>
      </c>
      <c r="F62" s="49">
        <v>93.8</v>
      </c>
      <c r="G62" s="50">
        <f t="shared" si="1"/>
        <v>109.12129008872597</v>
      </c>
      <c r="H62" s="48">
        <f>SUM(H51)</f>
        <v>171658340</v>
      </c>
      <c r="I62" s="48">
        <f>SUM(I51)</f>
        <v>41381621.25</v>
      </c>
      <c r="J62" s="48">
        <f>SUM(J51)</f>
        <v>42506546.67000001</v>
      </c>
      <c r="K62" s="50">
        <f>J62/I62*100</f>
        <v>102.71841794985257</v>
      </c>
      <c r="L62" s="51">
        <f t="shared" si="0"/>
        <v>718262767.3</v>
      </c>
    </row>
    <row r="63" spans="1:12" s="4" customFormat="1" ht="20.25">
      <c r="A63" s="12"/>
      <c r="B63" s="13"/>
      <c r="C63" s="14"/>
      <c r="D63" s="14"/>
      <c r="E63" s="14"/>
      <c r="F63" s="14"/>
      <c r="G63" s="16"/>
      <c r="H63" s="14"/>
      <c r="I63" s="14"/>
      <c r="J63" s="14"/>
      <c r="K63" s="17"/>
      <c r="L63" s="15"/>
    </row>
    <row r="64" spans="1:12" s="4" customFormat="1" ht="20.25">
      <c r="A64" s="12"/>
      <c r="B64" s="13" t="s">
        <v>100</v>
      </c>
      <c r="C64" s="14"/>
      <c r="D64" s="14"/>
      <c r="E64" s="14"/>
      <c r="F64" s="14"/>
      <c r="G64" s="15"/>
      <c r="H64" s="14"/>
      <c r="I64" s="46" t="s">
        <v>101</v>
      </c>
      <c r="J64" s="14"/>
      <c r="K64" s="14"/>
      <c r="L64" s="15"/>
    </row>
    <row r="65" spans="1:12" s="4" customFormat="1" ht="20.25">
      <c r="A65" s="12"/>
      <c r="B65" s="13"/>
      <c r="C65" s="14"/>
      <c r="D65" s="14"/>
      <c r="E65" s="14"/>
      <c r="F65" s="14"/>
      <c r="G65" s="15"/>
      <c r="H65" s="14"/>
      <c r="I65" s="46"/>
      <c r="J65" s="14"/>
      <c r="K65" s="14"/>
      <c r="L65" s="15"/>
    </row>
    <row r="66" spans="1:12" ht="20.25">
      <c r="A66" s="6"/>
      <c r="B66" s="47" t="s">
        <v>110</v>
      </c>
      <c r="C66" s="6" t="s">
        <v>19</v>
      </c>
      <c r="D66" s="6"/>
      <c r="E66" s="6"/>
      <c r="F66" s="6"/>
      <c r="G66" s="6"/>
      <c r="H66" s="6"/>
      <c r="I66" s="47" t="s">
        <v>102</v>
      </c>
      <c r="J66" s="6"/>
      <c r="K66" s="6"/>
      <c r="L66" s="6"/>
    </row>
    <row r="67" spans="1:12" ht="23.25" customHeight="1">
      <c r="A67" s="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1" ht="15.75">
      <c r="B68" s="8"/>
      <c r="E68" s="9"/>
      <c r="F68" s="9"/>
      <c r="G68" s="9"/>
      <c r="J68" s="8"/>
      <c r="K68" s="8"/>
    </row>
    <row r="69" spans="3:9" ht="12.75">
      <c r="C69" s="9"/>
      <c r="D69" s="9"/>
      <c r="H69" s="10"/>
      <c r="I69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67:L67"/>
    <mergeCell ref="A4:L4"/>
    <mergeCell ref="C6:G6"/>
    <mergeCell ref="B6:B7"/>
  </mergeCells>
  <hyperlinks>
    <hyperlink ref="B9" r:id="rId1" display="_ftn1"/>
    <hyperlink ref="F9" r:id="rId2" display="_ftn1"/>
    <hyperlink ref="B48" r:id="rId3" display="_ftn1"/>
    <hyperlink ref="B49" r:id="rId4" display="_ftn1"/>
    <hyperlink ref="B23" r:id="rId5" display="_ftn1"/>
    <hyperlink ref="B60" r:id="rId6" display="_ftn1"/>
    <hyperlink ref="B62" r:id="rId7" display="_ftn1"/>
    <hyperlink ref="B36" r:id="rId8" display="_ftn1"/>
    <hyperlink ref="B35" r:id="rId9" display="_ftn1"/>
    <hyperlink ref="B37" r:id="rId10" display="_ftn1"/>
    <hyperlink ref="B47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7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Кикилик Наталія Анатолівна</cp:lastModifiedBy>
  <cp:lastPrinted>2020-05-06T09:46:52Z</cp:lastPrinted>
  <dcterms:created xsi:type="dcterms:W3CDTF">2000-04-12T12:59:51Z</dcterms:created>
  <dcterms:modified xsi:type="dcterms:W3CDTF">2021-05-18T07:54:08Z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